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arlafoods-my.sharepoint.com/personal/arpefa1_arlafoods_com/Documents/Mejerikategoriarbete/Perfect store/Mejerisnurra Arla/"/>
    </mc:Choice>
  </mc:AlternateContent>
  <xr:revisionPtr revIDLastSave="153" documentId="8_{51131A32-78FF-488D-A5B7-85DDDEC97F84}" xr6:coauthVersionLast="45" xr6:coauthVersionMax="45" xr10:uidLastSave="{3E117707-AAA2-4930-A42A-71715E315731}"/>
  <workbookProtection workbookAlgorithmName="SHA-512" workbookHashValue="hGWUy2f8z284QkLCMphYkaIJsvnD+waMYJRT50Sr7Ghio4aUO5J1KpdWp/7ALl6SKsM/tjmo6Z1oRnSAoQz2fA==" workbookSaltValue="fs4EXIBKlv/GpR0bUyTlsA==" workbookSpinCount="100000" lockStructure="1"/>
  <bookViews>
    <workbookView xWindow="-120" yWindow="-120" windowWidth="29040" windowHeight="15840" tabRatio="924" firstSheet="6" activeTab="6" xr2:uid="{00000000-000D-0000-FFFF-FFFF00000000}"/>
  </bookViews>
  <sheets>
    <sheet name="Regionala skillnader försäljnin" sheetId="26" state="hidden" r:id="rId1"/>
    <sheet name="reg.skillnader Segmentnivå" sheetId="33" state="hidden" r:id="rId2"/>
    <sheet name="reg.skillnader Subsegment" sheetId="34" state="hidden" r:id="rId3"/>
    <sheet name="RR Segment omräkningstal" sheetId="29" state="hidden" r:id="rId4"/>
    <sheet name="omräkningsparametrar" sheetId="35" state="hidden" r:id="rId5"/>
    <sheet name="Kundinsikt siffror RegionProfil" sheetId="11" state="hidden" r:id="rId6"/>
    <sheet name="Balansera mejeriavdelningen" sheetId="28" r:id="rId7"/>
    <sheet name="exempel" sheetId="37" r:id="rId8"/>
    <sheet name="Instruktioner" sheetId="38" r:id="rId9"/>
    <sheet name="Praktiska ombyggnadstips" sheetId="39" r:id="rId10"/>
    <sheet name="Balansera segmenten" sheetId="30" state="hidden" r:id="rId11"/>
    <sheet name="Balansera segmenten (laktosfri)" sheetId="31" state="hidden" r:id="rId12"/>
    <sheet name="Balansera subsegmenten" sheetId="32" state="hidden" r:id="rId13"/>
  </sheets>
  <externalReferences>
    <externalReference r:id="rId14"/>
    <externalReference r:id="rId15"/>
  </externalReferences>
  <definedNames>
    <definedName name="Namn_Period_1" localSheetId="10">'Balansera segmenten'!$F$2:$F$5</definedName>
    <definedName name="Namn_Period_1" localSheetId="7">#REF!</definedName>
    <definedName name="Namn_Period_1" localSheetId="8">#REF!</definedName>
    <definedName name="Namn_Period_1" localSheetId="9">#REF!</definedName>
    <definedName name="Namn_Period_1">'Balansera mejeriavdelningen'!$G$2:$G$7</definedName>
    <definedName name="plankoppling">#REF!</definedName>
    <definedName name="_xlnm.Print_Area" localSheetId="6">'Balansera mejeriavdelningen'!$A$1:$J$21</definedName>
    <definedName name="Välj_region" localSheetId="10">'Balansera segmenten'!$F$2:$F$5</definedName>
    <definedName name="Välj_region" localSheetId="7">'[2]Kundinsikt siffror RegionProfil'!$U$64:$U$69</definedName>
    <definedName name="Välj_region" localSheetId="8">'[2]Kundinsikt siffror RegionProfil'!$U$64:$U$69</definedName>
    <definedName name="Välj_region" localSheetId="9">'[2]Kundinsikt siffror RegionProfil'!$U$64:$U$69</definedName>
    <definedName name="Välj_region">'Balansera mejeriavdelningen'!$G$2:$G$7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8" l="1"/>
  <c r="B11" i="31"/>
  <c r="F4" i="32"/>
  <c r="B15" i="28"/>
  <c r="F6" i="31"/>
  <c r="F7" i="31"/>
  <c r="F8" i="31"/>
  <c r="F9" i="31"/>
  <c r="F10" i="31"/>
  <c r="E6" i="31"/>
  <c r="C6" i="31"/>
  <c r="C89" i="32"/>
  <c r="E7" i="31"/>
  <c r="C7" i="31"/>
  <c r="C97" i="32"/>
  <c r="E8" i="31"/>
  <c r="C8" i="31"/>
  <c r="C101" i="32"/>
  <c r="E9" i="31"/>
  <c r="C9" i="31"/>
  <c r="C105" i="32"/>
  <c r="C106" i="32"/>
  <c r="S14" i="11"/>
  <c r="T14" i="11"/>
  <c r="S13" i="11"/>
  <c r="U13" i="11"/>
  <c r="S12" i="11"/>
  <c r="U12" i="11"/>
  <c r="S11" i="11"/>
  <c r="U11" i="11"/>
  <c r="U10" i="11"/>
  <c r="S10" i="11"/>
  <c r="T10" i="11"/>
  <c r="S9" i="11"/>
  <c r="U9" i="11"/>
  <c r="S8" i="11"/>
  <c r="U8" i="11"/>
  <c r="S7" i="11"/>
  <c r="S15" i="11"/>
  <c r="S6" i="11"/>
  <c r="T4" i="11"/>
  <c r="U4" i="11"/>
  <c r="S4" i="11"/>
  <c r="S3" i="11"/>
  <c r="T3" i="11"/>
  <c r="P14" i="11"/>
  <c r="Q14" i="11"/>
  <c r="P13" i="11"/>
  <c r="R13" i="11"/>
  <c r="P12" i="11"/>
  <c r="R12" i="11"/>
  <c r="P11" i="11"/>
  <c r="R11" i="11"/>
  <c r="R10" i="11"/>
  <c r="P10" i="11"/>
  <c r="Q10" i="11"/>
  <c r="P9" i="11"/>
  <c r="R9" i="11"/>
  <c r="P8" i="11"/>
  <c r="R8" i="11"/>
  <c r="P7" i="11"/>
  <c r="P15" i="11"/>
  <c r="P6" i="11"/>
  <c r="P4" i="11"/>
  <c r="Q4" i="11"/>
  <c r="R4" i="11"/>
  <c r="P3" i="11"/>
  <c r="Q3" i="11"/>
  <c r="U161" i="11"/>
  <c r="T161" i="11"/>
  <c r="U160" i="11"/>
  <c r="T160" i="11"/>
  <c r="U159" i="11"/>
  <c r="T159" i="11"/>
  <c r="U158" i="11"/>
  <c r="T158" i="11"/>
  <c r="U157" i="11"/>
  <c r="T157" i="11"/>
  <c r="U156" i="11"/>
  <c r="T156" i="11"/>
  <c r="U155" i="11"/>
  <c r="T155" i="11"/>
  <c r="U154" i="11"/>
  <c r="T154" i="11"/>
  <c r="U153" i="11"/>
  <c r="T153" i="11"/>
  <c r="U152" i="11"/>
  <c r="T152" i="11"/>
  <c r="U151" i="11"/>
  <c r="T151" i="11"/>
  <c r="U150" i="11"/>
  <c r="T150" i="11"/>
  <c r="U149" i="11"/>
  <c r="T149" i="11"/>
  <c r="U148" i="11"/>
  <c r="T148" i="11"/>
  <c r="U147" i="11"/>
  <c r="T147" i="11"/>
  <c r="U146" i="11"/>
  <c r="T146" i="11"/>
  <c r="U145" i="11"/>
  <c r="T145" i="11"/>
  <c r="U144" i="11"/>
  <c r="T144" i="11"/>
  <c r="U143" i="11"/>
  <c r="T143" i="11"/>
  <c r="U142" i="11"/>
  <c r="T142" i="11"/>
  <c r="U141" i="11"/>
  <c r="T141" i="11"/>
  <c r="U140" i="11"/>
  <c r="T140" i="11"/>
  <c r="U139" i="11"/>
  <c r="T139" i="11"/>
  <c r="U138" i="11"/>
  <c r="T138" i="11"/>
  <c r="U137" i="11"/>
  <c r="T137" i="11"/>
  <c r="U136" i="11"/>
  <c r="T136" i="11"/>
  <c r="U135" i="11"/>
  <c r="T135" i="11"/>
  <c r="U134" i="11"/>
  <c r="T134" i="11"/>
  <c r="U133" i="11"/>
  <c r="T133" i="11"/>
  <c r="U132" i="11"/>
  <c r="T132" i="11"/>
  <c r="U131" i="11"/>
  <c r="T131" i="11"/>
  <c r="U130" i="11"/>
  <c r="T130" i="11"/>
  <c r="U129" i="11"/>
  <c r="T129" i="11"/>
  <c r="U128" i="11"/>
  <c r="T128" i="11"/>
  <c r="U127" i="11"/>
  <c r="T127" i="11"/>
  <c r="U126" i="11"/>
  <c r="T126" i="11"/>
  <c r="U125" i="11"/>
  <c r="T125" i="11"/>
  <c r="U124" i="11"/>
  <c r="T124" i="11"/>
  <c r="U123" i="11"/>
  <c r="T123" i="11"/>
  <c r="U122" i="11"/>
  <c r="T122" i="11"/>
  <c r="U121" i="11"/>
  <c r="T121" i="11"/>
  <c r="U120" i="11"/>
  <c r="T120" i="11"/>
  <c r="U119" i="11"/>
  <c r="T119" i="11"/>
  <c r="U118" i="11"/>
  <c r="T118" i="11"/>
  <c r="U117" i="11"/>
  <c r="T117" i="11"/>
  <c r="U116" i="11"/>
  <c r="T116" i="11"/>
  <c r="U115" i="11"/>
  <c r="T115" i="11"/>
  <c r="U114" i="11"/>
  <c r="T114" i="11"/>
  <c r="U113" i="11"/>
  <c r="T113" i="11"/>
  <c r="U112" i="11"/>
  <c r="T112" i="11"/>
  <c r="U111" i="11"/>
  <c r="T111" i="11"/>
  <c r="U110" i="11"/>
  <c r="T110" i="11"/>
  <c r="U109" i="11"/>
  <c r="T109" i="11"/>
  <c r="U108" i="11"/>
  <c r="T108" i="11"/>
  <c r="U107" i="11"/>
  <c r="T107" i="11"/>
  <c r="U106" i="11"/>
  <c r="T106" i="11"/>
  <c r="U105" i="11"/>
  <c r="T105" i="11"/>
  <c r="U104" i="11"/>
  <c r="T104" i="11"/>
  <c r="U103" i="11"/>
  <c r="T103" i="11"/>
  <c r="U102" i="11"/>
  <c r="T102" i="11"/>
  <c r="U101" i="11"/>
  <c r="T101" i="11"/>
  <c r="U100" i="11"/>
  <c r="T100" i="11"/>
  <c r="U99" i="11"/>
  <c r="T99" i="11"/>
  <c r="U98" i="11"/>
  <c r="T98" i="11"/>
  <c r="U97" i="11"/>
  <c r="T97" i="11"/>
  <c r="U96" i="11"/>
  <c r="T96" i="11"/>
  <c r="U95" i="11"/>
  <c r="T95" i="11"/>
  <c r="U94" i="11"/>
  <c r="T94" i="11"/>
  <c r="U93" i="11"/>
  <c r="T93" i="11"/>
  <c r="U92" i="11"/>
  <c r="T92" i="11"/>
  <c r="U91" i="11"/>
  <c r="T91" i="11"/>
  <c r="U90" i="11"/>
  <c r="T90" i="11"/>
  <c r="U89" i="11"/>
  <c r="T89" i="11"/>
  <c r="U88" i="11"/>
  <c r="T88" i="11"/>
  <c r="U87" i="11"/>
  <c r="T87" i="11"/>
  <c r="U86" i="11"/>
  <c r="T86" i="11"/>
  <c r="U85" i="11"/>
  <c r="T85" i="11"/>
  <c r="U84" i="11"/>
  <c r="T84" i="11"/>
  <c r="U83" i="11"/>
  <c r="T83" i="11"/>
  <c r="U82" i="11"/>
  <c r="T82" i="11"/>
  <c r="U81" i="11"/>
  <c r="T81" i="11"/>
  <c r="U80" i="11"/>
  <c r="T80" i="11"/>
  <c r="U79" i="11"/>
  <c r="T79" i="11"/>
  <c r="U78" i="11"/>
  <c r="T78" i="11"/>
  <c r="U77" i="11"/>
  <c r="T77" i="11"/>
  <c r="U76" i="11"/>
  <c r="T76" i="11"/>
  <c r="U75" i="11"/>
  <c r="T75" i="11"/>
  <c r="U74" i="11"/>
  <c r="T74" i="11"/>
  <c r="U73" i="11"/>
  <c r="T73" i="11"/>
  <c r="U72" i="11"/>
  <c r="T72" i="11"/>
  <c r="U71" i="11"/>
  <c r="T71" i="11"/>
  <c r="U70" i="11"/>
  <c r="T70" i="11"/>
  <c r="U69" i="11"/>
  <c r="T69" i="11"/>
  <c r="U68" i="11"/>
  <c r="T68" i="11"/>
  <c r="U67" i="11"/>
  <c r="T67" i="11"/>
  <c r="U66" i="11"/>
  <c r="T66" i="11"/>
  <c r="U65" i="11"/>
  <c r="T65" i="11"/>
  <c r="U64" i="11"/>
  <c r="T64" i="11"/>
  <c r="U63" i="11"/>
  <c r="T63" i="11"/>
  <c r="U62" i="11"/>
  <c r="T62" i="11"/>
  <c r="U61" i="11"/>
  <c r="T61" i="11"/>
  <c r="T58" i="11"/>
  <c r="U58" i="11"/>
  <c r="S57" i="11"/>
  <c r="S60" i="11"/>
  <c r="R161" i="11"/>
  <c r="Q161" i="11"/>
  <c r="R160" i="11"/>
  <c r="Q160" i="11"/>
  <c r="R159" i="11"/>
  <c r="Q159" i="11"/>
  <c r="R158" i="11"/>
  <c r="Q158" i="11"/>
  <c r="R157" i="11"/>
  <c r="Q157" i="11"/>
  <c r="R156" i="11"/>
  <c r="Q156" i="11"/>
  <c r="R155" i="11"/>
  <c r="Q155" i="11"/>
  <c r="R154" i="11"/>
  <c r="Q154" i="11"/>
  <c r="R153" i="11"/>
  <c r="Q153" i="11"/>
  <c r="R152" i="11"/>
  <c r="Q152" i="11"/>
  <c r="R151" i="11"/>
  <c r="Q151" i="11"/>
  <c r="R150" i="11"/>
  <c r="Q150" i="11"/>
  <c r="R149" i="11"/>
  <c r="Q149" i="11"/>
  <c r="R148" i="11"/>
  <c r="Q148" i="11"/>
  <c r="R147" i="11"/>
  <c r="Q147" i="11"/>
  <c r="R146" i="11"/>
  <c r="Q146" i="11"/>
  <c r="R145" i="11"/>
  <c r="Q145" i="11"/>
  <c r="R144" i="11"/>
  <c r="Q144" i="11"/>
  <c r="R143" i="11"/>
  <c r="Q143" i="11"/>
  <c r="R142" i="11"/>
  <c r="Q142" i="11"/>
  <c r="R141" i="11"/>
  <c r="Q141" i="11"/>
  <c r="R140" i="11"/>
  <c r="Q140" i="11"/>
  <c r="R139" i="11"/>
  <c r="Q139" i="11"/>
  <c r="R138" i="11"/>
  <c r="Q138" i="11"/>
  <c r="R137" i="11"/>
  <c r="Q137" i="11"/>
  <c r="R136" i="11"/>
  <c r="Q136" i="11"/>
  <c r="R135" i="11"/>
  <c r="Q135" i="11"/>
  <c r="R134" i="11"/>
  <c r="Q134" i="11"/>
  <c r="R133" i="11"/>
  <c r="Q133" i="11"/>
  <c r="R132" i="11"/>
  <c r="Q132" i="11"/>
  <c r="R131" i="11"/>
  <c r="Q131" i="11"/>
  <c r="R130" i="11"/>
  <c r="Q130" i="11"/>
  <c r="R129" i="11"/>
  <c r="Q129" i="11"/>
  <c r="R128" i="11"/>
  <c r="Q128" i="11"/>
  <c r="R127" i="11"/>
  <c r="Q127" i="11"/>
  <c r="R126" i="11"/>
  <c r="Q126" i="11"/>
  <c r="R125" i="11"/>
  <c r="Q125" i="11"/>
  <c r="R124" i="11"/>
  <c r="Q124" i="11"/>
  <c r="R123" i="11"/>
  <c r="Q123" i="11"/>
  <c r="R122" i="11"/>
  <c r="Q122" i="11"/>
  <c r="R121" i="11"/>
  <c r="Q121" i="11"/>
  <c r="R120" i="11"/>
  <c r="Q120" i="11"/>
  <c r="R119" i="11"/>
  <c r="Q119" i="11"/>
  <c r="R118" i="11"/>
  <c r="Q118" i="11"/>
  <c r="R117" i="11"/>
  <c r="Q117" i="11"/>
  <c r="R116" i="11"/>
  <c r="Q116" i="11"/>
  <c r="R115" i="11"/>
  <c r="Q115" i="11"/>
  <c r="R114" i="11"/>
  <c r="Q114" i="11"/>
  <c r="R113" i="11"/>
  <c r="Q113" i="11"/>
  <c r="R112" i="11"/>
  <c r="Q112" i="11"/>
  <c r="R111" i="11"/>
  <c r="Q111" i="11"/>
  <c r="R110" i="11"/>
  <c r="Q110" i="11"/>
  <c r="R109" i="11"/>
  <c r="Q109" i="11"/>
  <c r="R108" i="11"/>
  <c r="Q108" i="11"/>
  <c r="R107" i="11"/>
  <c r="Q107" i="11"/>
  <c r="R106" i="11"/>
  <c r="Q106" i="11"/>
  <c r="R105" i="11"/>
  <c r="Q105" i="11"/>
  <c r="R104" i="11"/>
  <c r="Q104" i="11"/>
  <c r="R103" i="11"/>
  <c r="Q103" i="11"/>
  <c r="R102" i="11"/>
  <c r="Q102" i="11"/>
  <c r="R101" i="11"/>
  <c r="Q101" i="11"/>
  <c r="R100" i="11"/>
  <c r="Q100" i="11"/>
  <c r="R99" i="11"/>
  <c r="Q99" i="11"/>
  <c r="R98" i="11"/>
  <c r="Q98" i="11"/>
  <c r="R97" i="11"/>
  <c r="Q97" i="11"/>
  <c r="R96" i="11"/>
  <c r="Q96" i="11"/>
  <c r="R95" i="11"/>
  <c r="Q95" i="11"/>
  <c r="R94" i="11"/>
  <c r="Q94" i="11"/>
  <c r="R93" i="11"/>
  <c r="Q93" i="11"/>
  <c r="R92" i="11"/>
  <c r="Q92" i="11"/>
  <c r="R91" i="11"/>
  <c r="Q91" i="11"/>
  <c r="R90" i="11"/>
  <c r="Q90" i="11"/>
  <c r="R89" i="11"/>
  <c r="Q89" i="11"/>
  <c r="R88" i="11"/>
  <c r="Q88" i="11"/>
  <c r="R87" i="11"/>
  <c r="Q87" i="11"/>
  <c r="R86" i="11"/>
  <c r="Q86" i="11"/>
  <c r="R85" i="11"/>
  <c r="Q85" i="11"/>
  <c r="R84" i="11"/>
  <c r="Q84" i="11"/>
  <c r="R83" i="11"/>
  <c r="Q83" i="11"/>
  <c r="R82" i="11"/>
  <c r="Q82" i="11"/>
  <c r="R81" i="11"/>
  <c r="Q81" i="11"/>
  <c r="R80" i="11"/>
  <c r="Q80" i="11"/>
  <c r="R79" i="11"/>
  <c r="Q79" i="11"/>
  <c r="R78" i="11"/>
  <c r="Q78" i="11"/>
  <c r="R77" i="11"/>
  <c r="Q77" i="11"/>
  <c r="R76" i="11"/>
  <c r="Q76" i="11"/>
  <c r="R75" i="11"/>
  <c r="Q75" i="11"/>
  <c r="R74" i="11"/>
  <c r="Q74" i="11"/>
  <c r="R73" i="11"/>
  <c r="Q73" i="11"/>
  <c r="R72" i="11"/>
  <c r="Q72" i="11"/>
  <c r="R71" i="11"/>
  <c r="Q71" i="11"/>
  <c r="R70" i="11"/>
  <c r="Q70" i="11"/>
  <c r="R69" i="11"/>
  <c r="Q69" i="11"/>
  <c r="R68" i="11"/>
  <c r="Q68" i="11"/>
  <c r="R67" i="11"/>
  <c r="Q67" i="11"/>
  <c r="R66" i="11"/>
  <c r="Q66" i="11"/>
  <c r="R65" i="11"/>
  <c r="Q65" i="11"/>
  <c r="R64" i="11"/>
  <c r="Q64" i="11"/>
  <c r="R63" i="11"/>
  <c r="Q63" i="11"/>
  <c r="R62" i="11"/>
  <c r="Q62" i="11"/>
  <c r="R61" i="11"/>
  <c r="Q61" i="11"/>
  <c r="Q58" i="11"/>
  <c r="R58" i="11"/>
  <c r="P57" i="11"/>
  <c r="P60" i="11"/>
  <c r="S53" i="11"/>
  <c r="U52" i="11"/>
  <c r="T52" i="11"/>
  <c r="U51" i="11"/>
  <c r="T51" i="11"/>
  <c r="U50" i="11"/>
  <c r="T50" i="11"/>
  <c r="U49" i="11"/>
  <c r="T49" i="11"/>
  <c r="U48" i="11"/>
  <c r="T48" i="11"/>
  <c r="U47" i="11"/>
  <c r="T47" i="11"/>
  <c r="U46" i="11"/>
  <c r="T46" i="11"/>
  <c r="U45" i="11"/>
  <c r="T45" i="11"/>
  <c r="U44" i="11"/>
  <c r="T44" i="11"/>
  <c r="U43" i="11"/>
  <c r="T43" i="11"/>
  <c r="U42" i="11"/>
  <c r="T42" i="11"/>
  <c r="U41" i="11"/>
  <c r="T41" i="11"/>
  <c r="U40" i="11"/>
  <c r="T40" i="11"/>
  <c r="U39" i="11"/>
  <c r="T39" i="11"/>
  <c r="U38" i="11"/>
  <c r="T38" i="11"/>
  <c r="U37" i="11"/>
  <c r="T37" i="11"/>
  <c r="U36" i="11"/>
  <c r="T36" i="11"/>
  <c r="U35" i="11"/>
  <c r="T35" i="11"/>
  <c r="U34" i="11"/>
  <c r="T34" i="11"/>
  <c r="U33" i="11"/>
  <c r="T33" i="11"/>
  <c r="U32" i="11"/>
  <c r="T32" i="11"/>
  <c r="U31" i="11"/>
  <c r="T31" i="11"/>
  <c r="U30" i="11"/>
  <c r="T30" i="11"/>
  <c r="S29" i="11"/>
  <c r="T27" i="11"/>
  <c r="U27" i="11"/>
  <c r="T26" i="11"/>
  <c r="S26" i="11"/>
  <c r="P53" i="11"/>
  <c r="R52" i="11"/>
  <c r="Q52" i="11"/>
  <c r="R51" i="11"/>
  <c r="Q51" i="11"/>
  <c r="R50" i="11"/>
  <c r="Q50" i="11"/>
  <c r="R49" i="11"/>
  <c r="Q49" i="11"/>
  <c r="R48" i="11"/>
  <c r="Q48" i="11"/>
  <c r="R47" i="11"/>
  <c r="Q47" i="11"/>
  <c r="R46" i="11"/>
  <c r="Q46" i="11"/>
  <c r="R45" i="11"/>
  <c r="Q45" i="11"/>
  <c r="R44" i="11"/>
  <c r="Q44" i="11"/>
  <c r="R43" i="11"/>
  <c r="Q43" i="11"/>
  <c r="R42" i="11"/>
  <c r="Q42" i="11"/>
  <c r="R41" i="11"/>
  <c r="Q41" i="11"/>
  <c r="R40" i="11"/>
  <c r="Q40" i="11"/>
  <c r="R39" i="11"/>
  <c r="Q39" i="11"/>
  <c r="R38" i="11"/>
  <c r="Q38" i="11"/>
  <c r="R37" i="11"/>
  <c r="Q37" i="11"/>
  <c r="R36" i="11"/>
  <c r="Q36" i="11"/>
  <c r="R35" i="11"/>
  <c r="Q35" i="11"/>
  <c r="R34" i="11"/>
  <c r="Q34" i="11"/>
  <c r="R33" i="11"/>
  <c r="Q33" i="11"/>
  <c r="R32" i="11"/>
  <c r="Q32" i="11"/>
  <c r="R31" i="11"/>
  <c r="Q31" i="11"/>
  <c r="Q53" i="11"/>
  <c r="R30" i="11"/>
  <c r="R53" i="11"/>
  <c r="Q30" i="11"/>
  <c r="P29" i="11"/>
  <c r="Q27" i="11"/>
  <c r="R27" i="11"/>
  <c r="Q26" i="11"/>
  <c r="P26" i="11"/>
  <c r="AM161" i="11"/>
  <c r="AL161" i="11"/>
  <c r="AL58" i="11"/>
  <c r="AM58" i="11"/>
  <c r="AK57" i="11"/>
  <c r="AK60" i="11"/>
  <c r="AJ161" i="11"/>
  <c r="AI161" i="11"/>
  <c r="AI58" i="11"/>
  <c r="AJ58" i="11"/>
  <c r="AH57" i="11"/>
  <c r="AH60" i="11"/>
  <c r="AK53" i="11"/>
  <c r="AK29" i="11"/>
  <c r="AK6" i="11"/>
  <c r="AM27" i="11"/>
  <c r="AL27" i="11"/>
  <c r="AL26" i="11"/>
  <c r="AK26" i="11"/>
  <c r="AH53" i="11"/>
  <c r="AH29" i="11"/>
  <c r="AI27" i="11"/>
  <c r="AJ27" i="11"/>
  <c r="AI26" i="11"/>
  <c r="AH26" i="11"/>
  <c r="BC14" i="11"/>
  <c r="BC13" i="11"/>
  <c r="BC12" i="11"/>
  <c r="BC11" i="11"/>
  <c r="BC10" i="11"/>
  <c r="BC9" i="11"/>
  <c r="BC8" i="11"/>
  <c r="BC7" i="11"/>
  <c r="BC15" i="11"/>
  <c r="BC6" i="11"/>
  <c r="BD4" i="11"/>
  <c r="BE4" i="11"/>
  <c r="BC4" i="11"/>
  <c r="BC3" i="11"/>
  <c r="BD3" i="11"/>
  <c r="AZ14" i="11"/>
  <c r="AZ13" i="11"/>
  <c r="AZ12" i="11"/>
  <c r="AZ11" i="11"/>
  <c r="AZ10" i="11"/>
  <c r="AZ9" i="11"/>
  <c r="AZ8" i="11"/>
  <c r="AZ7" i="11"/>
  <c r="AZ6" i="11"/>
  <c r="BA4" i="11"/>
  <c r="BB4" i="11"/>
  <c r="AZ4" i="11"/>
  <c r="AZ3" i="11"/>
  <c r="BA3" i="11"/>
  <c r="AK14" i="11"/>
  <c r="AK13" i="11"/>
  <c r="AK12" i="11"/>
  <c r="AK11" i="11"/>
  <c r="AK10" i="11"/>
  <c r="AK9" i="11"/>
  <c r="AK8" i="11"/>
  <c r="AK7" i="11"/>
  <c r="AK4" i="11"/>
  <c r="AL4" i="11"/>
  <c r="AM4" i="11"/>
  <c r="AK3" i="11"/>
  <c r="AL3" i="11"/>
  <c r="AH14" i="11"/>
  <c r="AH13" i="11"/>
  <c r="AH12" i="11"/>
  <c r="AH11" i="11"/>
  <c r="AH10" i="11"/>
  <c r="AH9" i="11"/>
  <c r="AH8" i="11"/>
  <c r="AH7" i="11"/>
  <c r="AH6" i="11"/>
  <c r="AH4" i="11"/>
  <c r="AI4" i="11"/>
  <c r="AJ4" i="11"/>
  <c r="AH3" i="11"/>
  <c r="AI3" i="11"/>
  <c r="D6" i="11"/>
  <c r="D4" i="11"/>
  <c r="D3" i="11"/>
  <c r="G6" i="11"/>
  <c r="G4" i="11"/>
  <c r="G3" i="11"/>
  <c r="J6" i="11"/>
  <c r="J4" i="11"/>
  <c r="J3" i="11"/>
  <c r="M6" i="11"/>
  <c r="M4" i="11"/>
  <c r="M3" i="11"/>
  <c r="V6" i="11"/>
  <c r="V4" i="11"/>
  <c r="V3" i="11"/>
  <c r="Y6" i="11"/>
  <c r="Y4" i="11"/>
  <c r="Y3" i="11"/>
  <c r="AB6" i="11"/>
  <c r="AB4" i="11"/>
  <c r="AB3" i="11"/>
  <c r="AE6" i="11"/>
  <c r="AE4" i="11"/>
  <c r="AE3" i="11"/>
  <c r="AN6" i="11"/>
  <c r="AN4" i="11"/>
  <c r="AN3" i="11"/>
  <c r="AQ6" i="11"/>
  <c r="AQ4" i="11"/>
  <c r="AQ3" i="11"/>
  <c r="AT6" i="11"/>
  <c r="AT4" i="11"/>
  <c r="AT3" i="11"/>
  <c r="AW6" i="11"/>
  <c r="AW4" i="11"/>
  <c r="AW3" i="11"/>
  <c r="BU6" i="11"/>
  <c r="BU4" i="11"/>
  <c r="BU3" i="11"/>
  <c r="BR6" i="11"/>
  <c r="BR4" i="11"/>
  <c r="BS4" i="11"/>
  <c r="BT4" i="11"/>
  <c r="BR3" i="11"/>
  <c r="BO6" i="11"/>
  <c r="BO4" i="11"/>
  <c r="BO3" i="11"/>
  <c r="BL6" i="11"/>
  <c r="BL4" i="11"/>
  <c r="BL3" i="11"/>
  <c r="BI6" i="11"/>
  <c r="BI4" i="11"/>
  <c r="BI3" i="11"/>
  <c r="BF6" i="11"/>
  <c r="BF4" i="11"/>
  <c r="BF3" i="11"/>
  <c r="BU14" i="11"/>
  <c r="BU13" i="11"/>
  <c r="BU12" i="11"/>
  <c r="BU11" i="11"/>
  <c r="BU10" i="11"/>
  <c r="BU9" i="11"/>
  <c r="BU8" i="11"/>
  <c r="BU7" i="11"/>
  <c r="BV4" i="11"/>
  <c r="BW4" i="11"/>
  <c r="BR14" i="11"/>
  <c r="BR13" i="11"/>
  <c r="BR12" i="11"/>
  <c r="BR11" i="11"/>
  <c r="BR10" i="11"/>
  <c r="BR9" i="11"/>
  <c r="BR8" i="11"/>
  <c r="BR7" i="11"/>
  <c r="BR15" i="11"/>
  <c r="BW161" i="11"/>
  <c r="BV161" i="11"/>
  <c r="BV58" i="11"/>
  <c r="BW58" i="11"/>
  <c r="BU57" i="11"/>
  <c r="BU60" i="11"/>
  <c r="BT161" i="11"/>
  <c r="BS161" i="11"/>
  <c r="BS58" i="11"/>
  <c r="BT58" i="11"/>
  <c r="BR57" i="11"/>
  <c r="BR60" i="11"/>
  <c r="BU29" i="11"/>
  <c r="BV27" i="11"/>
  <c r="BW27" i="11"/>
  <c r="BU26" i="11"/>
  <c r="BV26" i="11"/>
  <c r="BR29" i="11"/>
  <c r="BS27" i="11"/>
  <c r="BT27" i="11"/>
  <c r="BR26" i="11"/>
  <c r="BS26" i="11"/>
  <c r="BE161" i="11"/>
  <c r="BD161" i="11"/>
  <c r="BB161" i="11"/>
  <c r="BA161" i="11"/>
  <c r="BD58" i="11"/>
  <c r="BE58" i="11"/>
  <c r="BA58" i="11"/>
  <c r="BB58" i="11"/>
  <c r="BC57" i="11"/>
  <c r="BC60" i="11"/>
  <c r="AZ57" i="11"/>
  <c r="AZ60" i="11"/>
  <c r="BC53" i="11"/>
  <c r="BC29" i="11"/>
  <c r="BD27" i="11"/>
  <c r="BE27" i="11"/>
  <c r="BC26" i="11"/>
  <c r="BD26" i="11"/>
  <c r="AZ53" i="11"/>
  <c r="AZ29" i="11"/>
  <c r="BA27" i="11"/>
  <c r="BB27" i="11"/>
  <c r="BA26" i="11"/>
  <c r="BB26" i="11"/>
  <c r="AZ26" i="11"/>
  <c r="AB53" i="11"/>
  <c r="Y53" i="11"/>
  <c r="M53" i="11"/>
  <c r="AK15" i="11"/>
  <c r="T53" i="11"/>
  <c r="T7" i="11"/>
  <c r="T9" i="11"/>
  <c r="T11" i="11"/>
  <c r="T13" i="11"/>
  <c r="U53" i="11"/>
  <c r="U7" i="11"/>
  <c r="U14" i="11"/>
  <c r="U15" i="11"/>
  <c r="Q9" i="11"/>
  <c r="Q11" i="11"/>
  <c r="R7" i="11"/>
  <c r="R15" i="11"/>
  <c r="Q7" i="11"/>
  <c r="Q13" i="11"/>
  <c r="R14" i="11"/>
  <c r="T29" i="11"/>
  <c r="Q29" i="11"/>
  <c r="T6" i="11"/>
  <c r="U3" i="11"/>
  <c r="U6" i="11"/>
  <c r="T8" i="11"/>
  <c r="T15" i="11"/>
  <c r="T12" i="11"/>
  <c r="Q6" i="11"/>
  <c r="R3" i="11"/>
  <c r="R6" i="11"/>
  <c r="Q8" i="11"/>
  <c r="Q12" i="11"/>
  <c r="T57" i="11"/>
  <c r="Q57" i="11"/>
  <c r="U26" i="11"/>
  <c r="U29" i="11"/>
  <c r="R26" i="11"/>
  <c r="R29" i="11"/>
  <c r="AL57" i="11"/>
  <c r="AI57" i="11"/>
  <c r="AL29" i="11"/>
  <c r="AI29" i="11"/>
  <c r="AM26" i="11"/>
  <c r="AM29" i="11"/>
  <c r="AJ26" i="11"/>
  <c r="AJ29" i="11"/>
  <c r="BD6" i="11"/>
  <c r="BE3" i="11"/>
  <c r="BE6" i="11"/>
  <c r="BA6" i="11"/>
  <c r="BB3" i="11"/>
  <c r="BB6" i="11"/>
  <c r="AZ15" i="11"/>
  <c r="AL6" i="11"/>
  <c r="AM3" i="11"/>
  <c r="AM6" i="11"/>
  <c r="AI6" i="11"/>
  <c r="AJ3" i="11"/>
  <c r="AJ6" i="11"/>
  <c r="AH15" i="11"/>
  <c r="BU15" i="11"/>
  <c r="BV57" i="11"/>
  <c r="BS57" i="11"/>
  <c r="BV29" i="11"/>
  <c r="BW26" i="11"/>
  <c r="BW29" i="11"/>
  <c r="BS29" i="11"/>
  <c r="BT26" i="11"/>
  <c r="BT29" i="11"/>
  <c r="BD57" i="11"/>
  <c r="BA57" i="11"/>
  <c r="BB29" i="11"/>
  <c r="BD29" i="11"/>
  <c r="BE26" i="11"/>
  <c r="BE29" i="11"/>
  <c r="BA29" i="11"/>
  <c r="Q15" i="11"/>
  <c r="T60" i="11"/>
  <c r="U57" i="11"/>
  <c r="U60" i="11"/>
  <c r="Q60" i="11"/>
  <c r="R57" i="11"/>
  <c r="R60" i="11"/>
  <c r="AL60" i="11"/>
  <c r="AM57" i="11"/>
  <c r="AM60" i="11"/>
  <c r="AJ57" i="11"/>
  <c r="AJ60" i="11"/>
  <c r="AI60" i="11"/>
  <c r="BV60" i="11"/>
  <c r="BW57" i="11"/>
  <c r="BW60" i="11"/>
  <c r="BS60" i="11"/>
  <c r="BT57" i="11"/>
  <c r="BT60" i="11"/>
  <c r="BB57" i="11"/>
  <c r="BB60" i="11"/>
  <c r="BA60" i="11"/>
  <c r="BD60" i="11"/>
  <c r="BE57" i="11"/>
  <c r="BE60" i="11"/>
  <c r="E26" i="29"/>
  <c r="C30" i="29"/>
  <c r="C31" i="29"/>
  <c r="C32" i="29"/>
  <c r="C33" i="29"/>
  <c r="C34" i="29"/>
  <c r="C35" i="29"/>
  <c r="C36" i="29"/>
  <c r="B30" i="29"/>
  <c r="J5" i="29"/>
  <c r="J6" i="29"/>
  <c r="J31" i="29"/>
  <c r="B31" i="29"/>
  <c r="J10" i="29"/>
  <c r="J11" i="29"/>
  <c r="J7" i="29"/>
  <c r="J8" i="29"/>
  <c r="J9" i="29"/>
  <c r="J32" i="29"/>
  <c r="B32" i="29"/>
  <c r="J21" i="29"/>
  <c r="J19" i="29"/>
  <c r="J20" i="29"/>
  <c r="J18" i="29"/>
  <c r="J33" i="29"/>
  <c r="B33" i="29"/>
  <c r="J17" i="29"/>
  <c r="J15" i="29"/>
  <c r="J14" i="29"/>
  <c r="J13" i="29"/>
  <c r="J16" i="29"/>
  <c r="J34" i="29"/>
  <c r="B34" i="29"/>
  <c r="B35" i="29"/>
  <c r="J23" i="29"/>
  <c r="J24" i="29"/>
  <c r="J25" i="29"/>
  <c r="J36" i="29"/>
  <c r="B36" i="29"/>
  <c r="S37" i="29"/>
  <c r="T37" i="29"/>
  <c r="U37" i="29"/>
  <c r="J3" i="29"/>
  <c r="J29" i="29"/>
  <c r="B29" i="29"/>
  <c r="P29" i="29"/>
  <c r="P32" i="29"/>
  <c r="J12" i="29"/>
  <c r="J35" i="29"/>
  <c r="P35" i="29"/>
  <c r="P33" i="29"/>
  <c r="J4" i="29"/>
  <c r="J30" i="29"/>
  <c r="P30" i="29"/>
  <c r="P34" i="29"/>
  <c r="J22" i="29"/>
  <c r="P36" i="29"/>
  <c r="P31" i="29"/>
  <c r="P37" i="29"/>
  <c r="O37" i="29"/>
  <c r="E29" i="29"/>
  <c r="F29" i="29"/>
  <c r="G29" i="29"/>
  <c r="H29" i="29"/>
  <c r="I29" i="29"/>
  <c r="E30" i="29"/>
  <c r="F30" i="29"/>
  <c r="G30" i="29"/>
  <c r="H30" i="29"/>
  <c r="I30" i="29"/>
  <c r="E31" i="29"/>
  <c r="F31" i="29"/>
  <c r="G31" i="29"/>
  <c r="H31" i="29"/>
  <c r="I31" i="29"/>
  <c r="E32" i="29"/>
  <c r="F32" i="29"/>
  <c r="G32" i="29"/>
  <c r="H32" i="29"/>
  <c r="I32" i="29"/>
  <c r="E33" i="29"/>
  <c r="F33" i="29"/>
  <c r="G33" i="29"/>
  <c r="H33" i="29"/>
  <c r="I33" i="29"/>
  <c r="E34" i="29"/>
  <c r="F34" i="29"/>
  <c r="G34" i="29"/>
  <c r="H34" i="29"/>
  <c r="I34" i="29"/>
  <c r="E35" i="29"/>
  <c r="F35" i="29"/>
  <c r="G35" i="29"/>
  <c r="H35" i="29"/>
  <c r="I35" i="29"/>
  <c r="E36" i="29"/>
  <c r="F36" i="29"/>
  <c r="G36" i="29"/>
  <c r="H36" i="29"/>
  <c r="I36" i="29"/>
  <c r="E37" i="29"/>
  <c r="F37" i="29"/>
  <c r="G37" i="29"/>
  <c r="H37" i="29"/>
  <c r="I37" i="29"/>
  <c r="D36" i="29"/>
  <c r="D35" i="29"/>
  <c r="D34" i="29"/>
  <c r="D33" i="29"/>
  <c r="D32" i="29"/>
  <c r="D31" i="29"/>
  <c r="K4" i="29"/>
  <c r="K30" i="29"/>
  <c r="D30" i="29"/>
  <c r="D29" i="29"/>
  <c r="I26" i="29"/>
  <c r="H26" i="29"/>
  <c r="G26" i="29"/>
  <c r="F26" i="29"/>
  <c r="D26" i="29"/>
  <c r="K25" i="29"/>
  <c r="C52" i="11"/>
  <c r="B52" i="11"/>
  <c r="K24" i="29"/>
  <c r="C51" i="11"/>
  <c r="B51" i="11"/>
  <c r="K23" i="29"/>
  <c r="C50" i="11"/>
  <c r="B50" i="11"/>
  <c r="K22" i="29"/>
  <c r="C49" i="11"/>
  <c r="B49" i="11"/>
  <c r="K21" i="29"/>
  <c r="C48" i="11"/>
  <c r="B48" i="11"/>
  <c r="K20" i="29"/>
  <c r="C47" i="11"/>
  <c r="B47" i="11"/>
  <c r="K19" i="29"/>
  <c r="C46" i="11"/>
  <c r="B46" i="11"/>
  <c r="K18" i="29"/>
  <c r="C45" i="11"/>
  <c r="O45" i="11"/>
  <c r="B45" i="11"/>
  <c r="K17" i="29"/>
  <c r="C44" i="11"/>
  <c r="B44" i="11"/>
  <c r="W44" i="11"/>
  <c r="K16" i="29"/>
  <c r="C43" i="11"/>
  <c r="B43" i="11"/>
  <c r="K15" i="29"/>
  <c r="C42" i="11"/>
  <c r="B42" i="11"/>
  <c r="K14" i="29"/>
  <c r="K13" i="29"/>
  <c r="C40" i="11"/>
  <c r="B40" i="11"/>
  <c r="K12" i="29"/>
  <c r="K11" i="29"/>
  <c r="C38" i="11"/>
  <c r="B38" i="11"/>
  <c r="K10" i="29"/>
  <c r="C37" i="11"/>
  <c r="B37" i="11"/>
  <c r="K9" i="29"/>
  <c r="C36" i="11"/>
  <c r="B36" i="11"/>
  <c r="K8" i="29"/>
  <c r="C35" i="11"/>
  <c r="B35" i="11"/>
  <c r="K7" i="29"/>
  <c r="C34" i="11"/>
  <c r="B34" i="11"/>
  <c r="K6" i="29"/>
  <c r="B33" i="11"/>
  <c r="K5" i="29"/>
  <c r="C32" i="11"/>
  <c r="B32" i="11"/>
  <c r="K3" i="29"/>
  <c r="B30" i="11"/>
  <c r="D37" i="29"/>
  <c r="K29" i="29"/>
  <c r="C29" i="29"/>
  <c r="C30" i="11"/>
  <c r="B31" i="11"/>
  <c r="B39" i="11"/>
  <c r="B41" i="11"/>
  <c r="C31" i="11"/>
  <c r="K31" i="29"/>
  <c r="C33" i="11"/>
  <c r="K35" i="29"/>
  <c r="C39" i="11"/>
  <c r="K34" i="29"/>
  <c r="C41" i="11"/>
  <c r="K32" i="29"/>
  <c r="K36" i="29"/>
  <c r="K33" i="29"/>
  <c r="K26" i="29"/>
  <c r="J26" i="29"/>
  <c r="E103" i="34"/>
  <c r="D103" i="34"/>
  <c r="C103" i="34"/>
  <c r="B103" i="34"/>
  <c r="E26" i="33"/>
  <c r="D26" i="33"/>
  <c r="C26" i="33"/>
  <c r="B26" i="33"/>
  <c r="K37" i="29"/>
  <c r="J37" i="29"/>
  <c r="BZ31" i="11"/>
  <c r="CA31" i="11"/>
  <c r="CB31" i="11"/>
  <c r="BZ32" i="11"/>
  <c r="CA32" i="11"/>
  <c r="CB32" i="11"/>
  <c r="BZ33" i="11"/>
  <c r="CA33" i="11"/>
  <c r="CB33" i="11"/>
  <c r="BZ34" i="11"/>
  <c r="CA34" i="11"/>
  <c r="CB34" i="11"/>
  <c r="BZ35" i="11"/>
  <c r="CA35" i="11"/>
  <c r="CB35" i="11"/>
  <c r="BZ36" i="11"/>
  <c r="CA36" i="11"/>
  <c r="CB36" i="11"/>
  <c r="BZ37" i="11"/>
  <c r="CA37" i="11"/>
  <c r="CB37" i="11"/>
  <c r="BZ38" i="11"/>
  <c r="CA38" i="11"/>
  <c r="CB38" i="11"/>
  <c r="BZ39" i="11"/>
  <c r="CA39" i="11"/>
  <c r="CB39" i="11"/>
  <c r="BZ40" i="11"/>
  <c r="CA40" i="11"/>
  <c r="CB40" i="11"/>
  <c r="BZ41" i="11"/>
  <c r="CA41" i="11"/>
  <c r="CB41" i="11"/>
  <c r="BZ42" i="11"/>
  <c r="CA42" i="11"/>
  <c r="CB42" i="11"/>
  <c r="BZ43" i="11"/>
  <c r="CA43" i="11"/>
  <c r="CB43" i="11"/>
  <c r="BZ44" i="11"/>
  <c r="CA44" i="11"/>
  <c r="CB44" i="11"/>
  <c r="BZ45" i="11"/>
  <c r="CA45" i="11"/>
  <c r="CB45" i="11"/>
  <c r="BZ46" i="11"/>
  <c r="CA46" i="11"/>
  <c r="CB46" i="11"/>
  <c r="BZ47" i="11"/>
  <c r="CA47" i="11"/>
  <c r="CB47" i="11"/>
  <c r="BZ48" i="11"/>
  <c r="CA48" i="11"/>
  <c r="CB48" i="11"/>
  <c r="BZ49" i="11"/>
  <c r="CA49" i="11"/>
  <c r="CB49" i="11"/>
  <c r="BZ50" i="11"/>
  <c r="CA50" i="11"/>
  <c r="CB50" i="11"/>
  <c r="BZ51" i="11"/>
  <c r="CA51" i="11"/>
  <c r="CB51" i="11"/>
  <c r="BZ52" i="11"/>
  <c r="CA52" i="11"/>
  <c r="CB52" i="11"/>
  <c r="CB30" i="11"/>
  <c r="CB53" i="11"/>
  <c r="CA30" i="11"/>
  <c r="BZ30" i="11"/>
  <c r="BY31" i="11"/>
  <c r="BY32" i="11"/>
  <c r="BY33" i="11"/>
  <c r="BY34" i="11"/>
  <c r="BY35" i="11"/>
  <c r="BY36" i="11"/>
  <c r="BY37" i="11"/>
  <c r="BY38" i="11"/>
  <c r="BY39" i="11"/>
  <c r="BY40" i="11"/>
  <c r="BY41" i="11"/>
  <c r="BY42" i="11"/>
  <c r="BY43" i="11"/>
  <c r="BY44" i="11"/>
  <c r="BY45" i="11"/>
  <c r="BY46" i="11"/>
  <c r="BY47" i="11"/>
  <c r="BY48" i="11"/>
  <c r="BY49" i="11"/>
  <c r="BY50" i="11"/>
  <c r="BY51" i="11"/>
  <c r="BY52" i="11"/>
  <c r="BY30" i="11"/>
  <c r="H11" i="26"/>
  <c r="I11" i="26"/>
  <c r="J11" i="26"/>
  <c r="D60" i="11"/>
  <c r="V60" i="11"/>
  <c r="AN60" i="11"/>
  <c r="BF60" i="11"/>
  <c r="C75" i="11"/>
  <c r="C81" i="11"/>
  <c r="C89" i="11"/>
  <c r="C118" i="11"/>
  <c r="C130" i="11"/>
  <c r="C156" i="11"/>
  <c r="C155" i="11"/>
  <c r="B152" i="11"/>
  <c r="Z152" i="11"/>
  <c r="B67" i="11"/>
  <c r="B75" i="11"/>
  <c r="B85" i="11"/>
  <c r="AU85" i="11"/>
  <c r="B89" i="11"/>
  <c r="B102" i="11"/>
  <c r="B109" i="11"/>
  <c r="B115" i="11"/>
  <c r="B118" i="11"/>
  <c r="B127" i="11"/>
  <c r="B130" i="11"/>
  <c r="E161" i="11"/>
  <c r="F161" i="11"/>
  <c r="F75" i="11"/>
  <c r="H161" i="11"/>
  <c r="I161" i="11"/>
  <c r="I75" i="11"/>
  <c r="L156" i="11"/>
  <c r="K161" i="11"/>
  <c r="L161" i="11"/>
  <c r="L75" i="11"/>
  <c r="O156" i="11"/>
  <c r="N161" i="11"/>
  <c r="O161" i="11"/>
  <c r="N67" i="11"/>
  <c r="N75" i="11"/>
  <c r="O75" i="11"/>
  <c r="X156" i="11"/>
  <c r="W161" i="11"/>
  <c r="X161" i="11"/>
  <c r="X75" i="11"/>
  <c r="Z161" i="11"/>
  <c r="AA161" i="11"/>
  <c r="Z75" i="11"/>
  <c r="AA75" i="11"/>
  <c r="AD156" i="11"/>
  <c r="AC161" i="11"/>
  <c r="AD161" i="11"/>
  <c r="AD75" i="11"/>
  <c r="AF109" i="11"/>
  <c r="AG130" i="11"/>
  <c r="AF161" i="11"/>
  <c r="AG161" i="11"/>
  <c r="AG75" i="11"/>
  <c r="AP156" i="11"/>
  <c r="AO161" i="11"/>
  <c r="AP161" i="11"/>
  <c r="AP75" i="11"/>
  <c r="AS156" i="11"/>
  <c r="AR161" i="11"/>
  <c r="AS161" i="11"/>
  <c r="AR67" i="11"/>
  <c r="AS75" i="11"/>
  <c r="AU161" i="11"/>
  <c r="AV161" i="11"/>
  <c r="AV75" i="11"/>
  <c r="AY156" i="11"/>
  <c r="AX161" i="11"/>
  <c r="AY161" i="11"/>
  <c r="AY75" i="11"/>
  <c r="BG109" i="11"/>
  <c r="BG161" i="11"/>
  <c r="BH161" i="11"/>
  <c r="BH75" i="11"/>
  <c r="BJ161" i="11"/>
  <c r="BK161" i="11"/>
  <c r="BK75" i="11"/>
  <c r="BN156" i="11"/>
  <c r="BM161" i="11"/>
  <c r="BN161" i="11"/>
  <c r="BN75" i="11"/>
  <c r="BQ130" i="11"/>
  <c r="BQ156" i="11"/>
  <c r="BQ161" i="11"/>
  <c r="BQ75" i="11"/>
  <c r="BP161" i="11"/>
  <c r="BP58" i="11"/>
  <c r="BQ58" i="11"/>
  <c r="BM58" i="11"/>
  <c r="BN58" i="11"/>
  <c r="BJ58" i="11"/>
  <c r="BK58" i="11"/>
  <c r="BG58" i="11"/>
  <c r="AX58" i="11"/>
  <c r="AY58" i="11"/>
  <c r="AU58" i="11"/>
  <c r="AV58" i="11"/>
  <c r="AR58" i="11"/>
  <c r="AS58" i="11"/>
  <c r="AO58" i="11"/>
  <c r="AF58" i="11"/>
  <c r="AG58" i="11"/>
  <c r="AC58" i="11"/>
  <c r="AD58" i="11"/>
  <c r="Z58" i="11"/>
  <c r="AA58" i="11"/>
  <c r="W58" i="11"/>
  <c r="X58" i="11"/>
  <c r="N58" i="11"/>
  <c r="O58" i="11"/>
  <c r="K58" i="11"/>
  <c r="L58" i="11"/>
  <c r="H58" i="11"/>
  <c r="I58" i="11"/>
  <c r="E58" i="11"/>
  <c r="F58" i="11"/>
  <c r="BI57" i="11"/>
  <c r="BG57" i="11"/>
  <c r="BH57" i="11"/>
  <c r="AQ57" i="11"/>
  <c r="AO57" i="11"/>
  <c r="AP57" i="11"/>
  <c r="Y57" i="11"/>
  <c r="W57" i="11"/>
  <c r="X57" i="11"/>
  <c r="E57" i="11"/>
  <c r="E60" i="11"/>
  <c r="Z57" i="11"/>
  <c r="Y60" i="11"/>
  <c r="AB57" i="11"/>
  <c r="BL57" i="11"/>
  <c r="BL60" i="11"/>
  <c r="BI60" i="11"/>
  <c r="X60" i="11"/>
  <c r="AT57" i="11"/>
  <c r="AT60" i="11"/>
  <c r="AQ60" i="11"/>
  <c r="AO60" i="11"/>
  <c r="BJ57" i="11"/>
  <c r="BJ60" i="11"/>
  <c r="BG60" i="11"/>
  <c r="Z60" i="11"/>
  <c r="AA57" i="11"/>
  <c r="AA60" i="11"/>
  <c r="AU57" i="11"/>
  <c r="BM57" i="11"/>
  <c r="W60" i="11"/>
  <c r="AC57" i="11"/>
  <c r="AR57" i="11"/>
  <c r="AP58" i="11"/>
  <c r="AP60" i="11"/>
  <c r="BH58" i="11"/>
  <c r="BH60" i="11"/>
  <c r="F57" i="11"/>
  <c r="C4" i="32"/>
  <c r="C3" i="32"/>
  <c r="C2" i="32"/>
  <c r="C1" i="32"/>
  <c r="AE57" i="11"/>
  <c r="AB60" i="11"/>
  <c r="BO57" i="11"/>
  <c r="AW57" i="11"/>
  <c r="BK57" i="11"/>
  <c r="BK60" i="11"/>
  <c r="AC60" i="11"/>
  <c r="AD57" i="11"/>
  <c r="AD60" i="11"/>
  <c r="AU60" i="11"/>
  <c r="AV57" i="11"/>
  <c r="AV60" i="11"/>
  <c r="G57" i="11"/>
  <c r="F60" i="11"/>
  <c r="AR60" i="11"/>
  <c r="AS57" i="11"/>
  <c r="AS60" i="11"/>
  <c r="BN57" i="11"/>
  <c r="BN60" i="11"/>
  <c r="BM60" i="11"/>
  <c r="AX57" i="11"/>
  <c r="AW60" i="11"/>
  <c r="BP57" i="11"/>
  <c r="BO60" i="11"/>
  <c r="H57" i="11"/>
  <c r="G60" i="11"/>
  <c r="AF57" i="11"/>
  <c r="AE60" i="11"/>
  <c r="H60" i="11"/>
  <c r="I57" i="11"/>
  <c r="AF60" i="11"/>
  <c r="AG57" i="11"/>
  <c r="AG60" i="11"/>
  <c r="BQ57" i="11"/>
  <c r="BQ60" i="11"/>
  <c r="BP60" i="11"/>
  <c r="AY57" i="11"/>
  <c r="AY60" i="11"/>
  <c r="AX60" i="11"/>
  <c r="I60" i="11"/>
  <c r="J57" i="11"/>
  <c r="K57" i="11"/>
  <c r="J60" i="11"/>
  <c r="L57" i="11"/>
  <c r="K60" i="11"/>
  <c r="L60" i="11"/>
  <c r="M57" i="11"/>
  <c r="N57" i="11"/>
  <c r="M60" i="11"/>
  <c r="O57" i="11"/>
  <c r="O60" i="11"/>
  <c r="AL92" i="11"/>
  <c r="F37" i="32"/>
  <c r="N60" i="11"/>
  <c r="AL149" i="11"/>
  <c r="F94" i="32"/>
  <c r="AL93" i="11"/>
  <c r="F38" i="32"/>
  <c r="AL86" i="11"/>
  <c r="F31" i="32"/>
  <c r="AL157" i="11"/>
  <c r="F102" i="32"/>
  <c r="AL139" i="11"/>
  <c r="F84" i="32"/>
  <c r="AL89" i="11"/>
  <c r="F34" i="32"/>
  <c r="AL98" i="11"/>
  <c r="F43" i="32"/>
  <c r="AL85" i="11"/>
  <c r="F30" i="32"/>
  <c r="AL66" i="11"/>
  <c r="F11" i="32"/>
  <c r="AL151" i="11"/>
  <c r="F96" i="32"/>
  <c r="AL84" i="11"/>
  <c r="F29" i="32"/>
  <c r="AL81" i="11"/>
  <c r="F26" i="32"/>
  <c r="AL125" i="11"/>
  <c r="F70" i="32"/>
  <c r="AL118" i="11"/>
  <c r="F63" i="32"/>
  <c r="AL138" i="11"/>
  <c r="F83" i="32"/>
  <c r="AL156" i="11"/>
  <c r="F101" i="32"/>
  <c r="AL120" i="11"/>
  <c r="F65" i="32"/>
  <c r="AL113" i="11"/>
  <c r="F58" i="32"/>
  <c r="AL132" i="11"/>
  <c r="F77" i="32"/>
  <c r="AL134" i="11"/>
  <c r="F79" i="32"/>
  <c r="AL83" i="11"/>
  <c r="F28" i="32"/>
  <c r="AL99" i="11"/>
  <c r="F44" i="32"/>
  <c r="AL112" i="11"/>
  <c r="F57" i="32"/>
  <c r="AL145" i="11"/>
  <c r="F90" i="32"/>
  <c r="AL152" i="11"/>
  <c r="F97" i="32"/>
  <c r="AL70" i="11"/>
  <c r="F15" i="32"/>
  <c r="AL73" i="11"/>
  <c r="F18" i="32"/>
  <c r="AL76" i="11"/>
  <c r="F21" i="32"/>
  <c r="AL107" i="11"/>
  <c r="F52" i="32"/>
  <c r="AL133" i="11"/>
  <c r="F78" i="32"/>
  <c r="AL65" i="11"/>
  <c r="F10" i="32"/>
  <c r="AL137" i="11"/>
  <c r="F82" i="32"/>
  <c r="AL129" i="11"/>
  <c r="F74" i="32"/>
  <c r="AL69" i="11"/>
  <c r="F14" i="32"/>
  <c r="AL110" i="11"/>
  <c r="F55" i="32"/>
  <c r="AL143" i="11"/>
  <c r="F88" i="32"/>
  <c r="AL78" i="11"/>
  <c r="F23" i="32"/>
  <c r="AL155" i="11"/>
  <c r="F100" i="32"/>
  <c r="AL72" i="11"/>
  <c r="F17" i="32"/>
  <c r="AL104" i="11"/>
  <c r="F49" i="32"/>
  <c r="AL141" i="11"/>
  <c r="F86" i="32"/>
  <c r="AL144" i="11"/>
  <c r="F89" i="32"/>
  <c r="AL126" i="11"/>
  <c r="F71" i="32"/>
  <c r="AL96" i="11"/>
  <c r="F41" i="32"/>
  <c r="AL136" i="11"/>
  <c r="F81" i="32"/>
  <c r="AL77" i="11"/>
  <c r="F22" i="32"/>
  <c r="AL135" i="11"/>
  <c r="F80" i="32"/>
  <c r="AL111" i="11"/>
  <c r="F56" i="32"/>
  <c r="AL109" i="11"/>
  <c r="F54" i="32"/>
  <c r="AL103" i="11"/>
  <c r="F48" i="32"/>
  <c r="AL140" i="11"/>
  <c r="F85" i="32"/>
  <c r="AL124" i="11"/>
  <c r="F69" i="32"/>
  <c r="AL146" i="11"/>
  <c r="F91" i="32"/>
  <c r="E91" i="32"/>
  <c r="AL68" i="11"/>
  <c r="F13" i="32"/>
  <c r="AL105" i="11"/>
  <c r="F50" i="32"/>
  <c r="AL119" i="11"/>
  <c r="F64" i="32"/>
  <c r="AL71" i="11"/>
  <c r="F16" i="32"/>
  <c r="AL91" i="11"/>
  <c r="F36" i="32"/>
  <c r="AL82" i="11"/>
  <c r="F27" i="32"/>
  <c r="AL101" i="11"/>
  <c r="F46" i="32"/>
  <c r="AL160" i="11"/>
  <c r="F105" i="32"/>
  <c r="AL117" i="11"/>
  <c r="F62" i="32"/>
  <c r="AL108" i="11"/>
  <c r="F53" i="32"/>
  <c r="AL61" i="11"/>
  <c r="F6" i="32"/>
  <c r="AL131" i="11"/>
  <c r="F76" i="32"/>
  <c r="AL102" i="11"/>
  <c r="F47" i="32"/>
  <c r="AL159" i="11"/>
  <c r="F104" i="32"/>
  <c r="AL75" i="11"/>
  <c r="F20" i="32"/>
  <c r="AL74" i="11"/>
  <c r="F19" i="32"/>
  <c r="AL67" i="11"/>
  <c r="F12" i="32"/>
  <c r="AL63" i="11"/>
  <c r="F8" i="32"/>
  <c r="AL116" i="11"/>
  <c r="F61" i="32"/>
  <c r="AL115" i="11"/>
  <c r="F60" i="32"/>
  <c r="AL94" i="11"/>
  <c r="F39" i="32"/>
  <c r="AL122" i="11"/>
  <c r="F67" i="32"/>
  <c r="AL79" i="11"/>
  <c r="F24" i="32"/>
  <c r="AL64" i="11"/>
  <c r="F9" i="32"/>
  <c r="AL147" i="11"/>
  <c r="F92" i="32"/>
  <c r="AL123" i="11"/>
  <c r="F68" i="32"/>
  <c r="AL87" i="11"/>
  <c r="F32" i="32"/>
  <c r="AL95" i="11"/>
  <c r="F40" i="32"/>
  <c r="AL97" i="11"/>
  <c r="F42" i="32"/>
  <c r="AL154" i="11"/>
  <c r="F99" i="32"/>
  <c r="AL158" i="11"/>
  <c r="F103" i="32"/>
  <c r="AL150" i="11"/>
  <c r="F95" i="32"/>
  <c r="E95" i="32"/>
  <c r="AL128" i="11"/>
  <c r="F73" i="32"/>
  <c r="AL114" i="11"/>
  <c r="F59" i="32"/>
  <c r="AL127" i="11"/>
  <c r="F72" i="32"/>
  <c r="AL106" i="11"/>
  <c r="F51" i="32"/>
  <c r="AL130" i="11"/>
  <c r="F75" i="32"/>
  <c r="AL80" i="11"/>
  <c r="F25" i="32"/>
  <c r="AL142" i="11"/>
  <c r="F87" i="32"/>
  <c r="AL100" i="11"/>
  <c r="F45" i="32"/>
  <c r="AL88" i="11"/>
  <c r="F33" i="32"/>
  <c r="AL90" i="11"/>
  <c r="F35" i="32"/>
  <c r="AL153" i="11"/>
  <c r="F98" i="32"/>
  <c r="E98" i="32"/>
  <c r="AL121" i="11"/>
  <c r="F66" i="32"/>
  <c r="AL148" i="11"/>
  <c r="F93" i="32"/>
  <c r="AL62" i="11"/>
  <c r="F7" i="32"/>
  <c r="A2" i="26"/>
  <c r="A13" i="26"/>
  <c r="A24" i="26"/>
  <c r="A35" i="26"/>
  <c r="A46" i="26"/>
  <c r="BO14" i="11"/>
  <c r="E43" i="26"/>
  <c r="BO13" i="11"/>
  <c r="E42" i="26"/>
  <c r="BO12" i="11"/>
  <c r="E41" i="26"/>
  <c r="BO11" i="11"/>
  <c r="E40" i="26"/>
  <c r="BO10" i="11"/>
  <c r="E39" i="26"/>
  <c r="BO9" i="11"/>
  <c r="E38" i="26"/>
  <c r="BO8" i="11"/>
  <c r="E37" i="26"/>
  <c r="BO7" i="11"/>
  <c r="E36" i="26"/>
  <c r="BL14" i="11"/>
  <c r="D43" i="26"/>
  <c r="BL13" i="11"/>
  <c r="D42" i="26"/>
  <c r="BL12" i="11"/>
  <c r="D41" i="26"/>
  <c r="BL11" i="11"/>
  <c r="D40" i="26"/>
  <c r="BL10" i="11"/>
  <c r="D39" i="26"/>
  <c r="BL9" i="11"/>
  <c r="D38" i="26"/>
  <c r="BL8" i="11"/>
  <c r="D37" i="26"/>
  <c r="BL7" i="11"/>
  <c r="D36" i="26"/>
  <c r="BI14" i="11"/>
  <c r="C43" i="26"/>
  <c r="BI13" i="11"/>
  <c r="C42" i="26"/>
  <c r="BI12" i="11"/>
  <c r="C41" i="26"/>
  <c r="BI11" i="11"/>
  <c r="C40" i="26"/>
  <c r="BI10" i="11"/>
  <c r="C39" i="26"/>
  <c r="BI9" i="11"/>
  <c r="C38" i="26"/>
  <c r="BI8" i="11"/>
  <c r="C37" i="26"/>
  <c r="BI7" i="11"/>
  <c r="C36" i="26"/>
  <c r="BF14" i="11"/>
  <c r="B43" i="26"/>
  <c r="BF13" i="11"/>
  <c r="B42" i="26"/>
  <c r="BF12" i="11"/>
  <c r="B41" i="26"/>
  <c r="BF11" i="11"/>
  <c r="B40" i="26"/>
  <c r="BF10" i="11"/>
  <c r="B39" i="26"/>
  <c r="BF9" i="11"/>
  <c r="B38" i="26"/>
  <c r="BF8" i="11"/>
  <c r="B37" i="26"/>
  <c r="BF7" i="11"/>
  <c r="B36" i="26"/>
  <c r="AW14" i="11"/>
  <c r="E32" i="26"/>
  <c r="AW13" i="11"/>
  <c r="E31" i="26"/>
  <c r="AW12" i="11"/>
  <c r="E30" i="26"/>
  <c r="AW11" i="11"/>
  <c r="E29" i="26"/>
  <c r="AW10" i="11"/>
  <c r="E28" i="26"/>
  <c r="AW9" i="11"/>
  <c r="E27" i="26"/>
  <c r="AW8" i="11"/>
  <c r="E26" i="26"/>
  <c r="AW7" i="11"/>
  <c r="E25" i="26"/>
  <c r="AT14" i="11"/>
  <c r="D32" i="26"/>
  <c r="AT13" i="11"/>
  <c r="D31" i="26"/>
  <c r="AT12" i="11"/>
  <c r="D30" i="26"/>
  <c r="AT11" i="11"/>
  <c r="D29" i="26"/>
  <c r="AT10" i="11"/>
  <c r="D28" i="26"/>
  <c r="AT9" i="11"/>
  <c r="D27" i="26"/>
  <c r="AT8" i="11"/>
  <c r="D26" i="26"/>
  <c r="AT7" i="11"/>
  <c r="D25" i="26"/>
  <c r="AQ14" i="11"/>
  <c r="C32" i="26"/>
  <c r="AQ13" i="11"/>
  <c r="C31" i="26"/>
  <c r="AQ12" i="11"/>
  <c r="C30" i="26"/>
  <c r="AQ11" i="11"/>
  <c r="C29" i="26"/>
  <c r="AQ10" i="11"/>
  <c r="C28" i="26"/>
  <c r="AQ9" i="11"/>
  <c r="C27" i="26"/>
  <c r="AQ8" i="11"/>
  <c r="C26" i="26"/>
  <c r="AQ7" i="11"/>
  <c r="C25" i="26"/>
  <c r="AN14" i="11"/>
  <c r="B32" i="26"/>
  <c r="AN13" i="11"/>
  <c r="B31" i="26"/>
  <c r="AN12" i="11"/>
  <c r="B30" i="26"/>
  <c r="AN11" i="11"/>
  <c r="B29" i="26"/>
  <c r="AN10" i="11"/>
  <c r="B28" i="26"/>
  <c r="AN9" i="11"/>
  <c r="B27" i="26"/>
  <c r="AN8" i="11"/>
  <c r="B26" i="26"/>
  <c r="AN7" i="11"/>
  <c r="B25" i="26"/>
  <c r="AE14" i="11"/>
  <c r="E21" i="26"/>
  <c r="AE13" i="11"/>
  <c r="E20" i="26"/>
  <c r="AE12" i="11"/>
  <c r="E19" i="26"/>
  <c r="AE11" i="11"/>
  <c r="E18" i="26"/>
  <c r="AE10" i="11"/>
  <c r="E17" i="26"/>
  <c r="AE9" i="11"/>
  <c r="E16" i="26"/>
  <c r="AE8" i="11"/>
  <c r="E15" i="26"/>
  <c r="AE7" i="11"/>
  <c r="E14" i="26"/>
  <c r="AB14" i="11"/>
  <c r="D21" i="26"/>
  <c r="AB13" i="11"/>
  <c r="D20" i="26"/>
  <c r="AB12" i="11"/>
  <c r="D19" i="26"/>
  <c r="AB11" i="11"/>
  <c r="D18" i="26"/>
  <c r="AB10" i="11"/>
  <c r="D17" i="26"/>
  <c r="AB9" i="11"/>
  <c r="D16" i="26"/>
  <c r="AB8" i="11"/>
  <c r="AB15" i="11"/>
  <c r="D15" i="26"/>
  <c r="AB7" i="11"/>
  <c r="D14" i="26"/>
  <c r="Y14" i="11"/>
  <c r="C21" i="26"/>
  <c r="Y13" i="11"/>
  <c r="C20" i="26"/>
  <c r="Y12" i="11"/>
  <c r="C19" i="26"/>
  <c r="Y11" i="11"/>
  <c r="C18" i="26"/>
  <c r="Y10" i="11"/>
  <c r="C17" i="26"/>
  <c r="Y9" i="11"/>
  <c r="C16" i="26"/>
  <c r="Y8" i="11"/>
  <c r="C15" i="26"/>
  <c r="Y7" i="11"/>
  <c r="C14" i="26"/>
  <c r="V14" i="11"/>
  <c r="B21" i="26"/>
  <c r="V13" i="11"/>
  <c r="B20" i="26"/>
  <c r="V12" i="11"/>
  <c r="B19" i="26"/>
  <c r="V11" i="11"/>
  <c r="B18" i="26"/>
  <c r="V10" i="11"/>
  <c r="B17" i="26"/>
  <c r="V9" i="11"/>
  <c r="B16" i="26"/>
  <c r="V8" i="11"/>
  <c r="B15" i="26"/>
  <c r="V7" i="11"/>
  <c r="B14" i="26"/>
  <c r="M14" i="11"/>
  <c r="E10" i="26"/>
  <c r="M13" i="11"/>
  <c r="E9" i="26"/>
  <c r="M12" i="11"/>
  <c r="E8" i="26"/>
  <c r="M11" i="11"/>
  <c r="E7" i="26"/>
  <c r="M10" i="11"/>
  <c r="E6" i="26"/>
  <c r="M9" i="11"/>
  <c r="E5" i="26"/>
  <c r="M8" i="11"/>
  <c r="E4" i="26"/>
  <c r="M7" i="11"/>
  <c r="E3" i="26"/>
  <c r="J14" i="11"/>
  <c r="D10" i="26"/>
  <c r="J13" i="11"/>
  <c r="D9" i="26"/>
  <c r="J12" i="11"/>
  <c r="D8" i="26"/>
  <c r="J11" i="11"/>
  <c r="D7" i="26"/>
  <c r="J10" i="11"/>
  <c r="D6" i="26"/>
  <c r="J9" i="11"/>
  <c r="D5" i="26"/>
  <c r="J8" i="11"/>
  <c r="D4" i="26"/>
  <c r="J7" i="11"/>
  <c r="D3" i="26"/>
  <c r="G14" i="11"/>
  <c r="C10" i="26"/>
  <c r="G13" i="11"/>
  <c r="C9" i="26"/>
  <c r="G12" i="11"/>
  <c r="C8" i="26"/>
  <c r="G11" i="11"/>
  <c r="C7" i="26"/>
  <c r="G10" i="11"/>
  <c r="C6" i="26"/>
  <c r="G9" i="11"/>
  <c r="C5" i="26"/>
  <c r="G8" i="11"/>
  <c r="C4" i="26"/>
  <c r="G7" i="11"/>
  <c r="C3" i="26"/>
  <c r="D14" i="11"/>
  <c r="B10" i="26"/>
  <c r="D13" i="11"/>
  <c r="B9" i="26"/>
  <c r="D12" i="11"/>
  <c r="B8" i="26"/>
  <c r="D11" i="11"/>
  <c r="B7" i="26"/>
  <c r="D10" i="11"/>
  <c r="B6" i="26"/>
  <c r="D9" i="11"/>
  <c r="B5" i="26"/>
  <c r="D8" i="11"/>
  <c r="B4" i="26"/>
  <c r="D7" i="11"/>
  <c r="B3" i="26"/>
  <c r="A10" i="31"/>
  <c r="BQ52" i="11"/>
  <c r="BQ51" i="11"/>
  <c r="BP51" i="11"/>
  <c r="BP50" i="11"/>
  <c r="BQ48" i="11"/>
  <c r="BQ47" i="11"/>
  <c r="BP47" i="11"/>
  <c r="BP46" i="11"/>
  <c r="BQ44" i="11"/>
  <c r="BQ43" i="11"/>
  <c r="BP43" i="11"/>
  <c r="BP42" i="11"/>
  <c r="BQ41" i="11"/>
  <c r="BP40" i="11"/>
  <c r="BP39" i="11"/>
  <c r="BP38" i="11"/>
  <c r="BQ36" i="11"/>
  <c r="BQ35" i="11"/>
  <c r="BP35" i="11"/>
  <c r="BP34" i="11"/>
  <c r="BQ33" i="11"/>
  <c r="BQ32" i="11"/>
  <c r="BP32" i="11"/>
  <c r="BP31" i="11"/>
  <c r="BN52" i="11"/>
  <c r="BN51" i="11"/>
  <c r="BM51" i="11"/>
  <c r="BM50" i="11"/>
  <c r="BN48" i="11"/>
  <c r="BN47" i="11"/>
  <c r="BM47" i="11"/>
  <c r="BM46" i="11"/>
  <c r="BN44" i="11"/>
  <c r="BN43" i="11"/>
  <c r="BM43" i="11"/>
  <c r="BM42" i="11"/>
  <c r="BN41" i="11"/>
  <c r="BM40" i="11"/>
  <c r="BM39" i="11"/>
  <c r="BM38" i="11"/>
  <c r="BN36" i="11"/>
  <c r="BN35" i="11"/>
  <c r="BM35" i="11"/>
  <c r="BM34" i="11"/>
  <c r="BN33" i="11"/>
  <c r="BN32" i="11"/>
  <c r="BM32" i="11"/>
  <c r="BM31" i="11"/>
  <c r="BK52" i="11"/>
  <c r="BK51" i="11"/>
  <c r="BJ51" i="11"/>
  <c r="BJ50" i="11"/>
  <c r="BK48" i="11"/>
  <c r="BK47" i="11"/>
  <c r="BJ47" i="11"/>
  <c r="BJ46" i="11"/>
  <c r="BK44" i="11"/>
  <c r="BK43" i="11"/>
  <c r="BJ43" i="11"/>
  <c r="BJ42" i="11"/>
  <c r="BK41" i="11"/>
  <c r="BJ40" i="11"/>
  <c r="BJ39" i="11"/>
  <c r="BJ38" i="11"/>
  <c r="BK36" i="11"/>
  <c r="BK35" i="11"/>
  <c r="BJ35" i="11"/>
  <c r="BJ34" i="11"/>
  <c r="BK33" i="11"/>
  <c r="BK32" i="11"/>
  <c r="BJ32" i="11"/>
  <c r="BJ31" i="11"/>
  <c r="BH52" i="11"/>
  <c r="BH51" i="11"/>
  <c r="BG51" i="11"/>
  <c r="BG50" i="11"/>
  <c r="BH48" i="11"/>
  <c r="BH47" i="11"/>
  <c r="BG47" i="11"/>
  <c r="BG46" i="11"/>
  <c r="BH44" i="11"/>
  <c r="BG44" i="11"/>
  <c r="BH43" i="11"/>
  <c r="BG43" i="11"/>
  <c r="BG42" i="11"/>
  <c r="BH41" i="11"/>
  <c r="BG40" i="11"/>
  <c r="BG39" i="11"/>
  <c r="BG38" i="11"/>
  <c r="BH36" i="11"/>
  <c r="BH35" i="11"/>
  <c r="BG35" i="11"/>
  <c r="BG34" i="11"/>
  <c r="BH33" i="11"/>
  <c r="BH32" i="11"/>
  <c r="BG32" i="11"/>
  <c r="BG31" i="11"/>
  <c r="AY52" i="11"/>
  <c r="AY51" i="11"/>
  <c r="AX51" i="11"/>
  <c r="AX50" i="11"/>
  <c r="AY48" i="11"/>
  <c r="AY47" i="11"/>
  <c r="AX47" i="11"/>
  <c r="AX46" i="11"/>
  <c r="AY44" i="11"/>
  <c r="AY43" i="11"/>
  <c r="AX43" i="11"/>
  <c r="AX42" i="11"/>
  <c r="AY41" i="11"/>
  <c r="AX40" i="11"/>
  <c r="AX39" i="11"/>
  <c r="AX38" i="11"/>
  <c r="AY36" i="11"/>
  <c r="AY35" i="11"/>
  <c r="AX35" i="11"/>
  <c r="AX34" i="11"/>
  <c r="AY33" i="11"/>
  <c r="AY32" i="11"/>
  <c r="AX32" i="11"/>
  <c r="AX31" i="11"/>
  <c r="AV52" i="11"/>
  <c r="AV51" i="11"/>
  <c r="AU51" i="11"/>
  <c r="AU50" i="11"/>
  <c r="AV48" i="11"/>
  <c r="AV47" i="11"/>
  <c r="AU47" i="11"/>
  <c r="AU46" i="11"/>
  <c r="AV44" i="11"/>
  <c r="AV43" i="11"/>
  <c r="AU43" i="11"/>
  <c r="AU42" i="11"/>
  <c r="AV41" i="11"/>
  <c r="AU40" i="11"/>
  <c r="AU39" i="11"/>
  <c r="AU38" i="11"/>
  <c r="AV36" i="11"/>
  <c r="AV35" i="11"/>
  <c r="AU35" i="11"/>
  <c r="AU34" i="11"/>
  <c r="AV33" i="11"/>
  <c r="AV32" i="11"/>
  <c r="AU32" i="11"/>
  <c r="AU31" i="11"/>
  <c r="AS52" i="11"/>
  <c r="AS51" i="11"/>
  <c r="AR51" i="11"/>
  <c r="AR50" i="11"/>
  <c r="AS48" i="11"/>
  <c r="AS47" i="11"/>
  <c r="AR47" i="11"/>
  <c r="AR46" i="11"/>
  <c r="AS44" i="11"/>
  <c r="AS43" i="11"/>
  <c r="AR43" i="11"/>
  <c r="AR42" i="11"/>
  <c r="AS41" i="11"/>
  <c r="AR40" i="11"/>
  <c r="AR39" i="11"/>
  <c r="AR38" i="11"/>
  <c r="AS36" i="11"/>
  <c r="AS35" i="11"/>
  <c r="AR35" i="11"/>
  <c r="AR34" i="11"/>
  <c r="AS33" i="11"/>
  <c r="AS32" i="11"/>
  <c r="AR32" i="11"/>
  <c r="AR31" i="11"/>
  <c r="AP52" i="11"/>
  <c r="AP51" i="11"/>
  <c r="AO51" i="11"/>
  <c r="AO50" i="11"/>
  <c r="AP48" i="11"/>
  <c r="AP47" i="11"/>
  <c r="AO47" i="11"/>
  <c r="AO46" i="11"/>
  <c r="AP44" i="11"/>
  <c r="AP43" i="11"/>
  <c r="AO43" i="11"/>
  <c r="AO42" i="11"/>
  <c r="AP41" i="11"/>
  <c r="AO40" i="11"/>
  <c r="AO39" i="11"/>
  <c r="AO38" i="11"/>
  <c r="AP36" i="11"/>
  <c r="AP35" i="11"/>
  <c r="AO35" i="11"/>
  <c r="AO34" i="11"/>
  <c r="AP33" i="11"/>
  <c r="AP32" i="11"/>
  <c r="AO32" i="11"/>
  <c r="AO31" i="11"/>
  <c r="AG52" i="11"/>
  <c r="AG51" i="11"/>
  <c r="AF51" i="11"/>
  <c r="AF50" i="11"/>
  <c r="AG48" i="11"/>
  <c r="AG47" i="11"/>
  <c r="AF47" i="11"/>
  <c r="AF46" i="11"/>
  <c r="AG44" i="11"/>
  <c r="AG43" i="11"/>
  <c r="AF43" i="11"/>
  <c r="AF42" i="11"/>
  <c r="AG41" i="11"/>
  <c r="AF40" i="11"/>
  <c r="AF39" i="11"/>
  <c r="AF38" i="11"/>
  <c r="AG36" i="11"/>
  <c r="AG35" i="11"/>
  <c r="AF35" i="11"/>
  <c r="AF34" i="11"/>
  <c r="AG33" i="11"/>
  <c r="AG32" i="11"/>
  <c r="AF32" i="11"/>
  <c r="AF31" i="11"/>
  <c r="AD52" i="11"/>
  <c r="AD51" i="11"/>
  <c r="AC51" i="11"/>
  <c r="AC50" i="11"/>
  <c r="AD48" i="11"/>
  <c r="AD47" i="11"/>
  <c r="AC47" i="11"/>
  <c r="AC46" i="11"/>
  <c r="AD44" i="11"/>
  <c r="AD43" i="11"/>
  <c r="AC43" i="11"/>
  <c r="AC42" i="11"/>
  <c r="AD41" i="11"/>
  <c r="AC40" i="11"/>
  <c r="AC39" i="11"/>
  <c r="AC38" i="11"/>
  <c r="AD36" i="11"/>
  <c r="AD35" i="11"/>
  <c r="AC35" i="11"/>
  <c r="AC34" i="11"/>
  <c r="AD33" i="11"/>
  <c r="AD32" i="11"/>
  <c r="AC32" i="11"/>
  <c r="AC31" i="11"/>
  <c r="AA52" i="11"/>
  <c r="AA51" i="11"/>
  <c r="Z51" i="11"/>
  <c r="Z50" i="11"/>
  <c r="AA48" i="11"/>
  <c r="AA47" i="11"/>
  <c r="Z47" i="11"/>
  <c r="Z46" i="11"/>
  <c r="AA44" i="11"/>
  <c r="AA43" i="11"/>
  <c r="Z43" i="11"/>
  <c r="Z42" i="11"/>
  <c r="AA41" i="11"/>
  <c r="Z40" i="11"/>
  <c r="Z39" i="11"/>
  <c r="Z38" i="11"/>
  <c r="AA36" i="11"/>
  <c r="AA35" i="11"/>
  <c r="Z35" i="11"/>
  <c r="Z34" i="11"/>
  <c r="AA33" i="11"/>
  <c r="AA32" i="11"/>
  <c r="Z32" i="11"/>
  <c r="Z31" i="11"/>
  <c r="X52" i="11"/>
  <c r="X51" i="11"/>
  <c r="W51" i="11"/>
  <c r="W50" i="11"/>
  <c r="X48" i="11"/>
  <c r="X47" i="11"/>
  <c r="W47" i="11"/>
  <c r="W46" i="11"/>
  <c r="X44" i="11"/>
  <c r="X43" i="11"/>
  <c r="W43" i="11"/>
  <c r="W42" i="11"/>
  <c r="X41" i="11"/>
  <c r="W40" i="11"/>
  <c r="W39" i="11"/>
  <c r="W38" i="11"/>
  <c r="X36" i="11"/>
  <c r="X35" i="11"/>
  <c r="W35" i="11"/>
  <c r="W34" i="11"/>
  <c r="X33" i="11"/>
  <c r="X32" i="11"/>
  <c r="W32" i="11"/>
  <c r="W31" i="11"/>
  <c r="O52" i="11"/>
  <c r="O51" i="11"/>
  <c r="N51" i="11"/>
  <c r="N50" i="11"/>
  <c r="O48" i="11"/>
  <c r="O47" i="11"/>
  <c r="N47" i="11"/>
  <c r="N46" i="11"/>
  <c r="O44" i="11"/>
  <c r="O43" i="11"/>
  <c r="N43" i="11"/>
  <c r="N42" i="11"/>
  <c r="O41" i="11"/>
  <c r="N40" i="11"/>
  <c r="N39" i="11"/>
  <c r="N38" i="11"/>
  <c r="O36" i="11"/>
  <c r="O35" i="11"/>
  <c r="N35" i="11"/>
  <c r="N34" i="11"/>
  <c r="O33" i="11"/>
  <c r="O32" i="11"/>
  <c r="N32" i="11"/>
  <c r="N31" i="11"/>
  <c r="L52" i="11"/>
  <c r="L51" i="11"/>
  <c r="K51" i="11"/>
  <c r="K50" i="11"/>
  <c r="L48" i="11"/>
  <c r="L47" i="11"/>
  <c r="K47" i="11"/>
  <c r="K46" i="11"/>
  <c r="L44" i="11"/>
  <c r="L43" i="11"/>
  <c r="K43" i="11"/>
  <c r="K42" i="11"/>
  <c r="L41" i="11"/>
  <c r="K40" i="11"/>
  <c r="K39" i="11"/>
  <c r="K38" i="11"/>
  <c r="L36" i="11"/>
  <c r="L35" i="11"/>
  <c r="K35" i="11"/>
  <c r="K34" i="11"/>
  <c r="L33" i="11"/>
  <c r="L32" i="11"/>
  <c r="K32" i="11"/>
  <c r="K31" i="11"/>
  <c r="I52" i="11"/>
  <c r="I51" i="11"/>
  <c r="H51" i="11"/>
  <c r="H50" i="11"/>
  <c r="I48" i="11"/>
  <c r="I47" i="11"/>
  <c r="H47" i="11"/>
  <c r="H46" i="11"/>
  <c r="I44" i="11"/>
  <c r="I43" i="11"/>
  <c r="H43" i="11"/>
  <c r="H42" i="11"/>
  <c r="I41" i="11"/>
  <c r="H40" i="11"/>
  <c r="H39" i="11"/>
  <c r="H38" i="11"/>
  <c r="I36" i="11"/>
  <c r="I35" i="11"/>
  <c r="H35" i="11"/>
  <c r="H34" i="11"/>
  <c r="I33" i="11"/>
  <c r="I32" i="11"/>
  <c r="H32" i="11"/>
  <c r="H31" i="11"/>
  <c r="E31" i="11"/>
  <c r="E32" i="11"/>
  <c r="F32" i="11"/>
  <c r="F33" i="11"/>
  <c r="E34" i="11"/>
  <c r="E35" i="11"/>
  <c r="F35" i="11"/>
  <c r="F36" i="11"/>
  <c r="E38" i="11"/>
  <c r="E39" i="11"/>
  <c r="E40" i="11"/>
  <c r="F41" i="11"/>
  <c r="E42" i="11"/>
  <c r="E43" i="11"/>
  <c r="F43" i="11"/>
  <c r="F44" i="11"/>
  <c r="E46" i="11"/>
  <c r="E47" i="11"/>
  <c r="F47" i="11"/>
  <c r="F48" i="11"/>
  <c r="E50" i="11"/>
  <c r="E51" i="11"/>
  <c r="F51" i="11"/>
  <c r="F52" i="11"/>
  <c r="B30" i="30"/>
  <c r="A29" i="30"/>
  <c r="BI53" i="11"/>
  <c r="BF53" i="11"/>
  <c r="AW53" i="11"/>
  <c r="AT53" i="11"/>
  <c r="AQ53" i="11"/>
  <c r="AN53" i="11"/>
  <c r="AE53" i="11"/>
  <c r="V53" i="11"/>
  <c r="J53" i="11"/>
  <c r="G53" i="11"/>
  <c r="G29" i="11"/>
  <c r="J29" i="11"/>
  <c r="BP27" i="11"/>
  <c r="BQ27" i="11"/>
  <c r="BM27" i="11"/>
  <c r="BN27" i="11"/>
  <c r="BJ27" i="11"/>
  <c r="BK27" i="11"/>
  <c r="BG27" i="11"/>
  <c r="BH27" i="11"/>
  <c r="AX27" i="11"/>
  <c r="AY27" i="11"/>
  <c r="AU27" i="11"/>
  <c r="AV27" i="11"/>
  <c r="AR27" i="11"/>
  <c r="AS27" i="11"/>
  <c r="AO27" i="11"/>
  <c r="AP27" i="11"/>
  <c r="AF27" i="11"/>
  <c r="AG27" i="11"/>
  <c r="AC27" i="11"/>
  <c r="AD27" i="11"/>
  <c r="Z27" i="11"/>
  <c r="AA27" i="11"/>
  <c r="W27" i="11"/>
  <c r="X27" i="11"/>
  <c r="N27" i="11"/>
  <c r="O27" i="11"/>
  <c r="K27" i="11"/>
  <c r="L27" i="11"/>
  <c r="H27" i="11"/>
  <c r="I27" i="11"/>
  <c r="E27" i="11"/>
  <c r="F27" i="11"/>
  <c r="BI26" i="11"/>
  <c r="BJ26" i="11"/>
  <c r="BG26" i="11"/>
  <c r="BH26" i="11"/>
  <c r="AQ26" i="11"/>
  <c r="AT26" i="11"/>
  <c r="AU26" i="11"/>
  <c r="AO26" i="11"/>
  <c r="AP26" i="11"/>
  <c r="Y26" i="11"/>
  <c r="AB26" i="11"/>
  <c r="W26" i="11"/>
  <c r="X26" i="11"/>
  <c r="E26" i="11"/>
  <c r="F26" i="11"/>
  <c r="E3" i="11"/>
  <c r="BO15" i="11"/>
  <c r="BP4" i="11"/>
  <c r="BQ4" i="11"/>
  <c r="BM4" i="11"/>
  <c r="BN4" i="11"/>
  <c r="BJ4" i="11"/>
  <c r="BK4" i="11"/>
  <c r="BG4" i="11"/>
  <c r="BH4" i="11"/>
  <c r="BJ3" i="11"/>
  <c r="BG3" i="11"/>
  <c r="BH3" i="11"/>
  <c r="AT15" i="11"/>
  <c r="AX4" i="11"/>
  <c r="AY4" i="11"/>
  <c r="AU4" i="11"/>
  <c r="AV4" i="11"/>
  <c r="AR4" i="11"/>
  <c r="AS4" i="11"/>
  <c r="AO4" i="11"/>
  <c r="AP4" i="11"/>
  <c r="AO3" i="11"/>
  <c r="AP3" i="11"/>
  <c r="AP6" i="11"/>
  <c r="AC3" i="11"/>
  <c r="AC6" i="11"/>
  <c r="AF4" i="11"/>
  <c r="AG4" i="11"/>
  <c r="AC4" i="11"/>
  <c r="AD4" i="11"/>
  <c r="Z4" i="11"/>
  <c r="AA4" i="11"/>
  <c r="W4" i="11"/>
  <c r="X4" i="11"/>
  <c r="Z3" i="11"/>
  <c r="AA3" i="11"/>
  <c r="W3" i="11"/>
  <c r="X3" i="11"/>
  <c r="X6" i="11"/>
  <c r="J15" i="11"/>
  <c r="M15" i="11"/>
  <c r="N4" i="11"/>
  <c r="O4" i="11"/>
  <c r="K4" i="11"/>
  <c r="L4" i="11"/>
  <c r="H4" i="11"/>
  <c r="I4" i="11"/>
  <c r="F4" i="11"/>
  <c r="E4" i="11"/>
  <c r="G15" i="11"/>
  <c r="C7" i="11"/>
  <c r="B7" i="11"/>
  <c r="AR3" i="11"/>
  <c r="AS3" i="11"/>
  <c r="BG29" i="11"/>
  <c r="B13" i="11"/>
  <c r="B9" i="11"/>
  <c r="AR9" i="11"/>
  <c r="BQ7" i="11"/>
  <c r="B11" i="11"/>
  <c r="C14" i="11"/>
  <c r="C12" i="11"/>
  <c r="AD12" i="11"/>
  <c r="C10" i="11"/>
  <c r="BN10" i="11"/>
  <c r="C8" i="11"/>
  <c r="B14" i="11"/>
  <c r="B12" i="11"/>
  <c r="B10" i="11"/>
  <c r="B8" i="11"/>
  <c r="C13" i="11"/>
  <c r="C11" i="11"/>
  <c r="C9" i="11"/>
  <c r="C37" i="29"/>
  <c r="B37" i="29"/>
  <c r="AR26" i="11"/>
  <c r="AR29" i="11"/>
  <c r="AP29" i="11"/>
  <c r="X29" i="11"/>
  <c r="E29" i="11"/>
  <c r="AO6" i="11"/>
  <c r="BL26" i="11"/>
  <c r="BO26" i="11"/>
  <c r="BP26" i="11"/>
  <c r="BP29" i="11"/>
  <c r="AO29" i="11"/>
  <c r="BH29" i="11"/>
  <c r="AE26" i="11"/>
  <c r="AF26" i="11"/>
  <c r="AG26" i="11"/>
  <c r="AG29" i="11"/>
  <c r="AC26" i="11"/>
  <c r="AC29" i="11"/>
  <c r="Z26" i="11"/>
  <c r="BG6" i="11"/>
  <c r="W29" i="11"/>
  <c r="BJ29" i="11"/>
  <c r="BK26" i="11"/>
  <c r="BK29" i="11"/>
  <c r="AU3" i="11"/>
  <c r="AU6" i="11"/>
  <c r="AX3" i="11"/>
  <c r="AY3" i="11"/>
  <c r="AY6" i="11"/>
  <c r="AV26" i="11"/>
  <c r="AV29" i="11"/>
  <c r="AU29" i="11"/>
  <c r="F29" i="11"/>
  <c r="G26" i="11"/>
  <c r="H26" i="11"/>
  <c r="AS26" i="11"/>
  <c r="AS29" i="11"/>
  <c r="AW26" i="11"/>
  <c r="AX26" i="11"/>
  <c r="AF3" i="11"/>
  <c r="AF6" i="11"/>
  <c r="AR14" i="11"/>
  <c r="BM14" i="11"/>
  <c r="L13" i="11"/>
  <c r="BJ13" i="11"/>
  <c r="AX9" i="11"/>
  <c r="AS14" i="11"/>
  <c r="AF29" i="11"/>
  <c r="BM26" i="11"/>
  <c r="BN26" i="11"/>
  <c r="BN29" i="11"/>
  <c r="BQ26" i="11"/>
  <c r="BQ29" i="11"/>
  <c r="AD26" i="11"/>
  <c r="AD29" i="11"/>
  <c r="Z29" i="11"/>
  <c r="AA26" i="11"/>
  <c r="AA29" i="11"/>
  <c r="AX29" i="11"/>
  <c r="AY26" i="11"/>
  <c r="AY29" i="11"/>
  <c r="H29" i="11"/>
  <c r="I26" i="11"/>
  <c r="BM29" i="11"/>
  <c r="AX6" i="11"/>
  <c r="I29" i="11"/>
  <c r="J26" i="11"/>
  <c r="K26" i="11"/>
  <c r="L26" i="11"/>
  <c r="K29" i="11"/>
  <c r="M26" i="11"/>
  <c r="N26" i="11"/>
  <c r="L29" i="11"/>
  <c r="N29" i="11"/>
  <c r="O26" i="11"/>
  <c r="O29" i="11"/>
  <c r="Y15" i="11"/>
  <c r="I12" i="11"/>
  <c r="N9" i="11"/>
  <c r="BQ12" i="11"/>
  <c r="I9" i="11"/>
  <c r="AJ9" i="11"/>
  <c r="BW9" i="11"/>
  <c r="BB9" i="11"/>
  <c r="BE9" i="11"/>
  <c r="BT9" i="11"/>
  <c r="AM9" i="11"/>
  <c r="AD10" i="11"/>
  <c r="BW10" i="11"/>
  <c r="BT10" i="11"/>
  <c r="BE10" i="11"/>
  <c r="BB10" i="11"/>
  <c r="AM10" i="11"/>
  <c r="AJ10" i="11"/>
  <c r="BS7" i="11"/>
  <c r="BD7" i="11"/>
  <c r="AL7" i="11"/>
  <c r="BA7" i="11"/>
  <c r="AI7" i="11"/>
  <c r="BV7" i="11"/>
  <c r="BH155" i="11"/>
  <c r="AM155" i="11"/>
  <c r="AJ155" i="11"/>
  <c r="BW155" i="11"/>
  <c r="BT155" i="11"/>
  <c r="AR33" i="11"/>
  <c r="AL33" i="11"/>
  <c r="BV33" i="11"/>
  <c r="BS33" i="11"/>
  <c r="AI33" i="11"/>
  <c r="K36" i="11"/>
  <c r="AL36" i="11"/>
  <c r="AI36" i="11"/>
  <c r="BV36" i="11"/>
  <c r="BS36" i="11"/>
  <c r="AL44" i="11"/>
  <c r="AI44" i="11"/>
  <c r="BV44" i="11"/>
  <c r="BS44" i="11"/>
  <c r="BK45" i="11"/>
  <c r="AM45" i="11"/>
  <c r="AJ45" i="11"/>
  <c r="BW45" i="11"/>
  <c r="BT45" i="11"/>
  <c r="I49" i="11"/>
  <c r="AM49" i="11"/>
  <c r="AJ49" i="11"/>
  <c r="BW49" i="11"/>
  <c r="BT49" i="11"/>
  <c r="AU52" i="11"/>
  <c r="AL52" i="11"/>
  <c r="AI52" i="11"/>
  <c r="BV52" i="11"/>
  <c r="BS52" i="11"/>
  <c r="BK13" i="11"/>
  <c r="BW13" i="11"/>
  <c r="AJ13" i="11"/>
  <c r="BT13" i="11"/>
  <c r="AM13" i="11"/>
  <c r="BB13" i="11"/>
  <c r="BE13" i="11"/>
  <c r="N14" i="11"/>
  <c r="BS14" i="11"/>
  <c r="AI14" i="11"/>
  <c r="AL14" i="11"/>
  <c r="BA14" i="11"/>
  <c r="BD14" i="11"/>
  <c r="BV14" i="11"/>
  <c r="AD14" i="11"/>
  <c r="BT14" i="11"/>
  <c r="BE14" i="11"/>
  <c r="BB14" i="11"/>
  <c r="AM14" i="11"/>
  <c r="BW14" i="11"/>
  <c r="AJ14" i="11"/>
  <c r="AX13" i="11"/>
  <c r="BV13" i="11"/>
  <c r="BA13" i="11"/>
  <c r="BS13" i="11"/>
  <c r="BD13" i="11"/>
  <c r="AI13" i="11"/>
  <c r="AL13" i="11"/>
  <c r="BV130" i="11"/>
  <c r="BS130" i="11"/>
  <c r="AI130" i="11"/>
  <c r="AC109" i="11"/>
  <c r="AI109" i="11"/>
  <c r="BV109" i="11"/>
  <c r="BS109" i="11"/>
  <c r="W75" i="11"/>
  <c r="AI75" i="11"/>
  <c r="BV75" i="11"/>
  <c r="BS75" i="11"/>
  <c r="I156" i="11"/>
  <c r="AM156" i="11"/>
  <c r="AJ156" i="11"/>
  <c r="BW156" i="11"/>
  <c r="BT156" i="11"/>
  <c r="AM81" i="11"/>
  <c r="BW81" i="11"/>
  <c r="AJ81" i="11"/>
  <c r="BT81" i="11"/>
  <c r="AM41" i="11"/>
  <c r="AJ41" i="11"/>
  <c r="BW41" i="11"/>
  <c r="BT41" i="11"/>
  <c r="AM33" i="11"/>
  <c r="AJ33" i="11"/>
  <c r="BW33" i="11"/>
  <c r="BT33" i="11"/>
  <c r="AI39" i="11"/>
  <c r="AL39" i="11"/>
  <c r="BV39" i="11"/>
  <c r="BS39" i="11"/>
  <c r="AL32" i="11"/>
  <c r="AI32" i="11"/>
  <c r="BV32" i="11"/>
  <c r="BS32" i="11"/>
  <c r="AI35" i="11"/>
  <c r="BV35" i="11"/>
  <c r="BS35" i="11"/>
  <c r="AL35" i="11"/>
  <c r="BT36" i="11"/>
  <c r="BW36" i="11"/>
  <c r="AJ36" i="11"/>
  <c r="AM36" i="11"/>
  <c r="AI43" i="11"/>
  <c r="AL43" i="11"/>
  <c r="BS43" i="11"/>
  <c r="BV43" i="11"/>
  <c r="C121" i="11"/>
  <c r="BT44" i="11"/>
  <c r="AM44" i="11"/>
  <c r="BW44" i="11"/>
  <c r="AJ44" i="11"/>
  <c r="AI47" i="11"/>
  <c r="BV47" i="11"/>
  <c r="AL47" i="11"/>
  <c r="BS47" i="11"/>
  <c r="BT48" i="11"/>
  <c r="AJ48" i="11"/>
  <c r="AM48" i="11"/>
  <c r="BW48" i="11"/>
  <c r="AI51" i="11"/>
  <c r="AL51" i="11"/>
  <c r="BV51" i="11"/>
  <c r="BS51" i="11"/>
  <c r="BT52" i="11"/>
  <c r="BW52" i="11"/>
  <c r="AJ52" i="11"/>
  <c r="AM52" i="11"/>
  <c r="E10" i="11"/>
  <c r="BD10" i="11"/>
  <c r="BA10" i="11"/>
  <c r="AI10" i="11"/>
  <c r="AL10" i="11"/>
  <c r="BV10" i="11"/>
  <c r="BS10" i="11"/>
  <c r="Z118" i="11"/>
  <c r="AI118" i="11"/>
  <c r="BS118" i="11"/>
  <c r="BV118" i="11"/>
  <c r="BV89" i="11"/>
  <c r="BS89" i="11"/>
  <c r="AI89" i="11"/>
  <c r="B151" i="11"/>
  <c r="AI152" i="11"/>
  <c r="BV152" i="11"/>
  <c r="BS152" i="11"/>
  <c r="AA118" i="11"/>
  <c r="AM118" i="11"/>
  <c r="AJ118" i="11"/>
  <c r="BW118" i="11"/>
  <c r="BT118" i="11"/>
  <c r="AM39" i="11"/>
  <c r="AJ39" i="11"/>
  <c r="BT39" i="11"/>
  <c r="BW39" i="11"/>
  <c r="AM31" i="11"/>
  <c r="AJ31" i="11"/>
  <c r="BT31" i="11"/>
  <c r="BW31" i="11"/>
  <c r="AM30" i="11"/>
  <c r="BT30" i="11"/>
  <c r="AJ30" i="11"/>
  <c r="BW30" i="11"/>
  <c r="AL30" i="11"/>
  <c r="AI30" i="11"/>
  <c r="BV30" i="11"/>
  <c r="BS30" i="11"/>
  <c r="AM34" i="11"/>
  <c r="BT34" i="11"/>
  <c r="AJ34" i="11"/>
  <c r="BW34" i="11"/>
  <c r="AI37" i="11"/>
  <c r="BS37" i="11"/>
  <c r="AL37" i="11"/>
  <c r="BV37" i="11"/>
  <c r="AM38" i="11"/>
  <c r="BT38" i="11"/>
  <c r="AJ38" i="11"/>
  <c r="BW38" i="11"/>
  <c r="BT40" i="11"/>
  <c r="AM40" i="11"/>
  <c r="BW40" i="11"/>
  <c r="AJ40" i="11"/>
  <c r="AM42" i="11"/>
  <c r="BT42" i="11"/>
  <c r="AJ42" i="11"/>
  <c r="BW42" i="11"/>
  <c r="BS45" i="11"/>
  <c r="AI45" i="11"/>
  <c r="BV45" i="11"/>
  <c r="AL45" i="11"/>
  <c r="AM46" i="11"/>
  <c r="BT46" i="11"/>
  <c r="AJ46" i="11"/>
  <c r="BW46" i="11"/>
  <c r="AL49" i="11"/>
  <c r="AI49" i="11"/>
  <c r="BV49" i="11"/>
  <c r="BS49" i="11"/>
  <c r="AM50" i="11"/>
  <c r="BT50" i="11"/>
  <c r="AJ50" i="11"/>
  <c r="BW50" i="11"/>
  <c r="O11" i="11"/>
  <c r="BT11" i="11"/>
  <c r="BE11" i="11"/>
  <c r="AM11" i="11"/>
  <c r="BB11" i="11"/>
  <c r="BW11" i="11"/>
  <c r="AJ11" i="11"/>
  <c r="AO12" i="11"/>
  <c r="AI12" i="11"/>
  <c r="BV12" i="11"/>
  <c r="BD12" i="11"/>
  <c r="BA12" i="11"/>
  <c r="AL12" i="11"/>
  <c r="BS12" i="11"/>
  <c r="L12" i="11"/>
  <c r="BB12" i="11"/>
  <c r="BE12" i="11"/>
  <c r="BW12" i="11"/>
  <c r="AM12" i="11"/>
  <c r="BT12" i="11"/>
  <c r="AJ12" i="11"/>
  <c r="H9" i="11"/>
  <c r="AI9" i="11"/>
  <c r="BA9" i="11"/>
  <c r="BV9" i="11"/>
  <c r="BS9" i="11"/>
  <c r="BD9" i="11"/>
  <c r="AL9" i="11"/>
  <c r="AY7" i="11"/>
  <c r="BE7" i="11"/>
  <c r="BT7" i="11"/>
  <c r="BW7" i="11"/>
  <c r="AJ7" i="11"/>
  <c r="BB7" i="11"/>
  <c r="AM7" i="11"/>
  <c r="AI115" i="11"/>
  <c r="BV115" i="11"/>
  <c r="BS115" i="11"/>
  <c r="B84" i="11"/>
  <c r="W84" i="11"/>
  <c r="BV85" i="11"/>
  <c r="BS85" i="11"/>
  <c r="AI85" i="11"/>
  <c r="AM89" i="11"/>
  <c r="AJ89" i="11"/>
  <c r="BW89" i="11"/>
  <c r="BT89" i="11"/>
  <c r="N41" i="11"/>
  <c r="AI41" i="11"/>
  <c r="AL41" i="11"/>
  <c r="BV41" i="11"/>
  <c r="BS41" i="11"/>
  <c r="O37" i="11"/>
  <c r="AM37" i="11"/>
  <c r="AJ37" i="11"/>
  <c r="BW37" i="11"/>
  <c r="BT37" i="11"/>
  <c r="BM48" i="11"/>
  <c r="AL48" i="11"/>
  <c r="AI48" i="11"/>
  <c r="BV48" i="11"/>
  <c r="BS48" i="11"/>
  <c r="F12" i="11"/>
  <c r="E9" i="11"/>
  <c r="AA12" i="11"/>
  <c r="BJ9" i="11"/>
  <c r="BP12" i="11"/>
  <c r="Z9" i="11"/>
  <c r="AR7" i="11"/>
  <c r="AO8" i="11"/>
  <c r="BD8" i="11"/>
  <c r="BD15" i="11"/>
  <c r="BA8" i="11"/>
  <c r="AL8" i="11"/>
  <c r="AI8" i="11"/>
  <c r="BS8" i="11"/>
  <c r="BV8" i="11"/>
  <c r="AG8" i="11"/>
  <c r="BB8" i="11"/>
  <c r="BE8" i="11"/>
  <c r="BW8" i="11"/>
  <c r="AM8" i="11"/>
  <c r="BT8" i="11"/>
  <c r="AJ8" i="11"/>
  <c r="H11" i="11"/>
  <c r="BS11" i="11"/>
  <c r="BD11" i="11"/>
  <c r="BA11" i="11"/>
  <c r="BV11" i="11"/>
  <c r="AI11" i="11"/>
  <c r="AL11" i="11"/>
  <c r="AU7" i="11"/>
  <c r="BP152" i="11"/>
  <c r="B126" i="11"/>
  <c r="AI127" i="11"/>
  <c r="BV127" i="11"/>
  <c r="BS127" i="11"/>
  <c r="BG102" i="11"/>
  <c r="AI102" i="11"/>
  <c r="BS102" i="11"/>
  <c r="BV102" i="11"/>
  <c r="AO67" i="11"/>
  <c r="AI67" i="11"/>
  <c r="BV67" i="11"/>
  <c r="BS67" i="11"/>
  <c r="L130" i="11"/>
  <c r="AM130" i="11"/>
  <c r="AJ130" i="11"/>
  <c r="BW130" i="11"/>
  <c r="BT130" i="11"/>
  <c r="AM75" i="11"/>
  <c r="BT75" i="11"/>
  <c r="BW75" i="11"/>
  <c r="AJ75" i="11"/>
  <c r="AI31" i="11"/>
  <c r="BV31" i="11"/>
  <c r="AL31" i="11"/>
  <c r="BS31" i="11"/>
  <c r="BT32" i="11"/>
  <c r="AJ32" i="11"/>
  <c r="AM32" i="11"/>
  <c r="BW32" i="11"/>
  <c r="AL34" i="11"/>
  <c r="AI34" i="11"/>
  <c r="BV34" i="11"/>
  <c r="BS34" i="11"/>
  <c r="AM35" i="11"/>
  <c r="AJ35" i="11"/>
  <c r="BT35" i="11"/>
  <c r="BW35" i="11"/>
  <c r="AL38" i="11"/>
  <c r="AI38" i="11"/>
  <c r="BV38" i="11"/>
  <c r="BS38" i="11"/>
  <c r="AL40" i="11"/>
  <c r="AI40" i="11"/>
  <c r="BV40" i="11"/>
  <c r="BS40" i="11"/>
  <c r="AL42" i="11"/>
  <c r="AI42" i="11"/>
  <c r="BV42" i="11"/>
  <c r="BS42" i="11"/>
  <c r="AM43" i="11"/>
  <c r="AJ43" i="11"/>
  <c r="BW43" i="11"/>
  <c r="BT43" i="11"/>
  <c r="AL46" i="11"/>
  <c r="AI46" i="11"/>
  <c r="BV46" i="11"/>
  <c r="BS46" i="11"/>
  <c r="AM47" i="11"/>
  <c r="AJ47" i="11"/>
  <c r="BT47" i="11"/>
  <c r="BW47" i="11"/>
  <c r="AL50" i="11"/>
  <c r="AI50" i="11"/>
  <c r="BV50" i="11"/>
  <c r="BS50" i="11"/>
  <c r="AM51" i="11"/>
  <c r="AJ51" i="11"/>
  <c r="BW51" i="11"/>
  <c r="BT51" i="11"/>
  <c r="W6" i="11"/>
  <c r="AA6" i="11"/>
  <c r="Z6" i="11"/>
  <c r="AD3" i="11"/>
  <c r="AD6" i="11"/>
  <c r="AG3" i="11"/>
  <c r="AG6" i="11"/>
  <c r="AS6" i="11"/>
  <c r="AR6" i="11"/>
  <c r="AV3" i="11"/>
  <c r="AV6" i="11"/>
  <c r="BH6" i="11"/>
  <c r="BK3" i="11"/>
  <c r="BK6" i="11"/>
  <c r="BJ6" i="11"/>
  <c r="BH13" i="11"/>
  <c r="BP14" i="11"/>
  <c r="AD13" i="11"/>
  <c r="W14" i="11"/>
  <c r="E41" i="11"/>
  <c r="F37" i="11"/>
  <c r="H33" i="11"/>
  <c r="BM85" i="11"/>
  <c r="BJ152" i="11"/>
  <c r="AO152" i="11"/>
  <c r="AC13" i="11"/>
  <c r="Z14" i="11"/>
  <c r="BQ118" i="11"/>
  <c r="N13" i="11"/>
  <c r="AG13" i="11"/>
  <c r="H14" i="11"/>
  <c r="AF14" i="11"/>
  <c r="AX85" i="11"/>
  <c r="AV155" i="11"/>
  <c r="N85" i="11"/>
  <c r="BP151" i="11"/>
  <c r="AU151" i="11"/>
  <c r="K48" i="11"/>
  <c r="BP102" i="11"/>
  <c r="BM127" i="11"/>
  <c r="BJ85" i="11"/>
  <c r="BG152" i="11"/>
  <c r="AX152" i="11"/>
  <c r="AR152" i="11"/>
  <c r="AO85" i="11"/>
  <c r="AF152" i="11"/>
  <c r="AD118" i="11"/>
  <c r="W127" i="11"/>
  <c r="N152" i="11"/>
  <c r="K127" i="11"/>
  <c r="E152" i="11"/>
  <c r="BM152" i="11"/>
  <c r="BJ109" i="11"/>
  <c r="BG85" i="11"/>
  <c r="AU152" i="11"/>
  <c r="AO109" i="11"/>
  <c r="AC152" i="11"/>
  <c r="Z85" i="11"/>
  <c r="K152" i="11"/>
  <c r="N33" i="11"/>
  <c r="AG37" i="11"/>
  <c r="AF41" i="11"/>
  <c r="BP85" i="11"/>
  <c r="BM109" i="11"/>
  <c r="AX109" i="11"/>
  <c r="AU109" i="11"/>
  <c r="AR85" i="11"/>
  <c r="W85" i="11"/>
  <c r="O118" i="11"/>
  <c r="K85" i="11"/>
  <c r="E127" i="11"/>
  <c r="O121" i="11"/>
  <c r="BQ121" i="11"/>
  <c r="BH121" i="11"/>
  <c r="AP121" i="11"/>
  <c r="I121" i="11"/>
  <c r="BG126" i="11"/>
  <c r="BP126" i="11"/>
  <c r="BM126" i="11"/>
  <c r="N126" i="11"/>
  <c r="Z126" i="11"/>
  <c r="AF126" i="11"/>
  <c r="AR126" i="11"/>
  <c r="BJ126" i="11"/>
  <c r="K126" i="11"/>
  <c r="AO126" i="11"/>
  <c r="AU126" i="11"/>
  <c r="AX126" i="11"/>
  <c r="I8" i="11"/>
  <c r="E84" i="32"/>
  <c r="BN155" i="11"/>
  <c r="BJ127" i="11"/>
  <c r="BH118" i="11"/>
  <c r="AY118" i="11"/>
  <c r="AV118" i="11"/>
  <c r="AF127" i="11"/>
  <c r="AD155" i="11"/>
  <c r="Z127" i="11"/>
  <c r="F118" i="11"/>
  <c r="BM11" i="11"/>
  <c r="AP10" i="11"/>
  <c r="AC8" i="11"/>
  <c r="BP10" i="11"/>
  <c r="Z33" i="11"/>
  <c r="BP67" i="11"/>
  <c r="BP127" i="11"/>
  <c r="BN118" i="11"/>
  <c r="BJ75" i="11"/>
  <c r="BK156" i="11"/>
  <c r="BH156" i="11"/>
  <c r="BG127" i="11"/>
  <c r="AX75" i="11"/>
  <c r="AO75" i="11"/>
  <c r="AP155" i="11"/>
  <c r="AP118" i="11"/>
  <c r="AF75" i="11"/>
  <c r="AG156" i="11"/>
  <c r="AC102" i="11"/>
  <c r="X155" i="11"/>
  <c r="L118" i="11"/>
  <c r="H102" i="11"/>
  <c r="F156" i="11"/>
  <c r="BQ155" i="11"/>
  <c r="X118" i="11"/>
  <c r="I118" i="11"/>
  <c r="AR11" i="11"/>
  <c r="X12" i="11"/>
  <c r="L8" i="11"/>
  <c r="K9" i="11"/>
  <c r="BP9" i="11"/>
  <c r="AF9" i="11"/>
  <c r="BH11" i="11"/>
  <c r="AC52" i="11"/>
  <c r="BM151" i="11"/>
  <c r="BJ67" i="11"/>
  <c r="BK155" i="11"/>
  <c r="BK118" i="11"/>
  <c r="BG67" i="11"/>
  <c r="AX127" i="11"/>
  <c r="AV156" i="11"/>
  <c r="AU127" i="11"/>
  <c r="AS118" i="11"/>
  <c r="AF67" i="11"/>
  <c r="AG118" i="11"/>
  <c r="AC127" i="11"/>
  <c r="AA156" i="11"/>
  <c r="BD89" i="11"/>
  <c r="BA89" i="11"/>
  <c r="BE130" i="11"/>
  <c r="BB130" i="11"/>
  <c r="BE39" i="11"/>
  <c r="BB39" i="11"/>
  <c r="BE31" i="11"/>
  <c r="BB31" i="11"/>
  <c r="AO30" i="11"/>
  <c r="BA30" i="11"/>
  <c r="BD30" i="11"/>
  <c r="BB34" i="11"/>
  <c r="BE34" i="11"/>
  <c r="BJ37" i="11"/>
  <c r="BD37" i="11"/>
  <c r="BA37" i="11"/>
  <c r="BB38" i="11"/>
  <c r="BE38" i="11"/>
  <c r="BB40" i="11"/>
  <c r="BE40" i="11"/>
  <c r="BB42" i="11"/>
  <c r="BE42" i="11"/>
  <c r="AF45" i="11"/>
  <c r="BD45" i="11"/>
  <c r="BA45" i="11"/>
  <c r="BB46" i="11"/>
  <c r="BE46" i="11"/>
  <c r="BD49" i="11"/>
  <c r="BA49" i="11"/>
  <c r="BN50" i="11"/>
  <c r="BB50" i="11"/>
  <c r="BE50" i="11"/>
  <c r="AO11" i="11"/>
  <c r="X8" i="11"/>
  <c r="I11" i="11"/>
  <c r="F11" i="11"/>
  <c r="X7" i="11"/>
  <c r="AG7" i="11"/>
  <c r="AA7" i="11"/>
  <c r="BP89" i="11"/>
  <c r="BN130" i="11"/>
  <c r="AV130" i="11"/>
  <c r="AU118" i="11"/>
  <c r="AR89" i="11"/>
  <c r="W67" i="11"/>
  <c r="W118" i="11"/>
  <c r="K130" i="11"/>
  <c r="BD130" i="11"/>
  <c r="BA130" i="11"/>
  <c r="Z115" i="11"/>
  <c r="BD115" i="11"/>
  <c r="BA115" i="11"/>
  <c r="B83" i="11"/>
  <c r="BD151" i="11"/>
  <c r="BA151" i="11"/>
  <c r="BE121" i="11"/>
  <c r="BB121" i="11"/>
  <c r="BE81" i="11"/>
  <c r="BB81" i="11"/>
  <c r="BD41" i="11"/>
  <c r="BA41" i="11"/>
  <c r="BD33" i="11"/>
  <c r="BA33" i="11"/>
  <c r="BA36" i="11"/>
  <c r="BD36" i="11"/>
  <c r="BE37" i="11"/>
  <c r="BB37" i="11"/>
  <c r="BA44" i="11"/>
  <c r="BD44" i="11"/>
  <c r="BE45" i="11"/>
  <c r="BB45" i="11"/>
  <c r="BA48" i="11"/>
  <c r="BD48" i="11"/>
  <c r="BE49" i="11"/>
  <c r="BB49" i="11"/>
  <c r="BA52" i="11"/>
  <c r="BD52" i="11"/>
  <c r="BP11" i="11"/>
  <c r="O8" i="11"/>
  <c r="AA10" i="11"/>
  <c r="BQ10" i="11"/>
  <c r="BG13" i="11"/>
  <c r="AU8" i="11"/>
  <c r="AC10" i="11"/>
  <c r="AS11" i="11"/>
  <c r="AD7" i="11"/>
  <c r="I7" i="11"/>
  <c r="F49" i="11"/>
  <c r="I45" i="11"/>
  <c r="O49" i="11"/>
  <c r="W36" i="11"/>
  <c r="AA49" i="11"/>
  <c r="AC48" i="11"/>
  <c r="AO52" i="11"/>
  <c r="AY49" i="11"/>
  <c r="BG36" i="11"/>
  <c r="BP84" i="11"/>
  <c r="BM67" i="11"/>
  <c r="BK130" i="11"/>
  <c r="BJ118" i="11"/>
  <c r="AX67" i="11"/>
  <c r="AU67" i="11"/>
  <c r="AS121" i="11"/>
  <c r="AO151" i="11"/>
  <c r="AC118" i="11"/>
  <c r="W89" i="11"/>
  <c r="W126" i="11"/>
  <c r="BD126" i="11"/>
  <c r="BA126" i="11"/>
  <c r="BD109" i="11"/>
  <c r="BA109" i="11"/>
  <c r="BD85" i="11"/>
  <c r="BA85" i="11"/>
  <c r="BD152" i="11"/>
  <c r="BA152" i="11"/>
  <c r="BE155" i="11"/>
  <c r="BB155" i="11"/>
  <c r="C114" i="11"/>
  <c r="BE41" i="11"/>
  <c r="BB41" i="11"/>
  <c r="BE33" i="11"/>
  <c r="BB33" i="11"/>
  <c r="B106" i="11"/>
  <c r="BD39" i="11"/>
  <c r="BA39" i="11"/>
  <c r="BA32" i="11"/>
  <c r="BD32" i="11"/>
  <c r="BD35" i="11"/>
  <c r="BA35" i="11"/>
  <c r="C94" i="11"/>
  <c r="BB36" i="11"/>
  <c r="BE36" i="11"/>
  <c r="BD43" i="11"/>
  <c r="BA43" i="11"/>
  <c r="BB44" i="11"/>
  <c r="BE44" i="11"/>
  <c r="BD47" i="11"/>
  <c r="BA47" i="11"/>
  <c r="C136" i="11"/>
  <c r="BB48" i="11"/>
  <c r="BE48" i="11"/>
  <c r="B156" i="11"/>
  <c r="BD51" i="11"/>
  <c r="BA51" i="11"/>
  <c r="C160" i="11"/>
  <c r="X160" i="11"/>
  <c r="BB52" i="11"/>
  <c r="BE52" i="11"/>
  <c r="BD118" i="11"/>
  <c r="BA118" i="11"/>
  <c r="BA67" i="11"/>
  <c r="BD67" i="11"/>
  <c r="BE89" i="11"/>
  <c r="BB89" i="11"/>
  <c r="BB30" i="11"/>
  <c r="BE30" i="11"/>
  <c r="AA8" i="11"/>
  <c r="BN8" i="11"/>
  <c r="AS10" i="11"/>
  <c r="W10" i="11"/>
  <c r="Z10" i="11"/>
  <c r="L7" i="11"/>
  <c r="AP7" i="11"/>
  <c r="BJ89" i="11"/>
  <c r="AY130" i="11"/>
  <c r="AX118" i="11"/>
  <c r="AC67" i="11"/>
  <c r="AC89" i="11"/>
  <c r="Z67" i="11"/>
  <c r="N89" i="11"/>
  <c r="K67" i="11"/>
  <c r="H67" i="11"/>
  <c r="E118" i="11"/>
  <c r="BD127" i="11"/>
  <c r="BA127" i="11"/>
  <c r="BD102" i="11"/>
  <c r="BA102" i="11"/>
  <c r="BA75" i="11"/>
  <c r="BD75" i="11"/>
  <c r="BE156" i="11"/>
  <c r="BB156" i="11"/>
  <c r="C117" i="11"/>
  <c r="BE118" i="11"/>
  <c r="BB118" i="11"/>
  <c r="C74" i="11"/>
  <c r="BE75" i="11"/>
  <c r="BB75" i="11"/>
  <c r="BD31" i="11"/>
  <c r="BA31" i="11"/>
  <c r="BB32" i="11"/>
  <c r="BE32" i="11"/>
  <c r="BA34" i="11"/>
  <c r="BD34" i="11"/>
  <c r="BE35" i="11"/>
  <c r="BB35" i="11"/>
  <c r="BA38" i="11"/>
  <c r="BD38" i="11"/>
  <c r="BA40" i="11"/>
  <c r="BD40" i="11"/>
  <c r="BA42" i="11"/>
  <c r="BD42" i="11"/>
  <c r="BE43" i="11"/>
  <c r="BB43" i="11"/>
  <c r="BA46" i="11"/>
  <c r="BD46" i="11"/>
  <c r="BE47" i="11"/>
  <c r="BB47" i="11"/>
  <c r="BA50" i="11"/>
  <c r="BD50" i="11"/>
  <c r="BE51" i="11"/>
  <c r="BB51" i="11"/>
  <c r="AV13" i="11"/>
  <c r="AU13" i="11"/>
  <c r="AV9" i="11"/>
  <c r="E93" i="32"/>
  <c r="E92" i="32"/>
  <c r="E6" i="11"/>
  <c r="F3" i="11"/>
  <c r="F6" i="11"/>
  <c r="L89" i="11"/>
  <c r="C88" i="11"/>
  <c r="X89" i="11"/>
  <c r="AS89" i="11"/>
  <c r="F89" i="11"/>
  <c r="AP89" i="11"/>
  <c r="BK89" i="11"/>
  <c r="AG89" i="11"/>
  <c r="BH89" i="11"/>
  <c r="BQ89" i="11"/>
  <c r="N8" i="11"/>
  <c r="AU11" i="11"/>
  <c r="BJ11" i="11"/>
  <c r="K11" i="11"/>
  <c r="BN89" i="11"/>
  <c r="BG130" i="11"/>
  <c r="AV89" i="11"/>
  <c r="W115" i="11"/>
  <c r="N130" i="11"/>
  <c r="H130" i="11"/>
  <c r="E130" i="11"/>
  <c r="AV81" i="11"/>
  <c r="X81" i="11"/>
  <c r="BK81" i="11"/>
  <c r="B114" i="11"/>
  <c r="BJ41" i="11"/>
  <c r="AR41" i="11"/>
  <c r="Z41" i="11"/>
  <c r="H41" i="11"/>
  <c r="B81" i="11"/>
  <c r="AX33" i="11"/>
  <c r="B94" i="11"/>
  <c r="AU36" i="11"/>
  <c r="BM36" i="11"/>
  <c r="C97" i="11"/>
  <c r="BK37" i="11"/>
  <c r="AS37" i="11"/>
  <c r="AA37" i="11"/>
  <c r="I37" i="11"/>
  <c r="B121" i="11"/>
  <c r="BM44" i="11"/>
  <c r="AU44" i="11"/>
  <c r="AC44" i="11"/>
  <c r="K44" i="11"/>
  <c r="BP44" i="11"/>
  <c r="AO44" i="11"/>
  <c r="C124" i="11"/>
  <c r="F124" i="11"/>
  <c r="AG45" i="11"/>
  <c r="AY45" i="11"/>
  <c r="B136" i="11"/>
  <c r="AO48" i="11"/>
  <c r="BG48" i="11"/>
  <c r="BK49" i="11"/>
  <c r="AS49" i="11"/>
  <c r="B160" i="11"/>
  <c r="BG52" i="11"/>
  <c r="W52" i="11"/>
  <c r="BG11" i="11"/>
  <c r="W11" i="11"/>
  <c r="AX11" i="11"/>
  <c r="F14" i="11"/>
  <c r="AF11" i="11"/>
  <c r="I13" i="11"/>
  <c r="BQ11" i="11"/>
  <c r="AD11" i="11"/>
  <c r="BH7" i="11"/>
  <c r="BK7" i="11"/>
  <c r="AR13" i="11"/>
  <c r="Z13" i="11"/>
  <c r="AF13" i="11"/>
  <c r="H13" i="11"/>
  <c r="AO13" i="11"/>
  <c r="AS7" i="11"/>
  <c r="F7" i="11"/>
  <c r="F45" i="11"/>
  <c r="E33" i="11"/>
  <c r="K52" i="11"/>
  <c r="W48" i="11"/>
  <c r="AA45" i="11"/>
  <c r="AF33" i="11"/>
  <c r="AG49" i="11"/>
  <c r="AY37" i="11"/>
  <c r="AX41" i="11"/>
  <c r="BJ33" i="11"/>
  <c r="BG115" i="11"/>
  <c r="AC130" i="11"/>
  <c r="AC115" i="11"/>
  <c r="AD89" i="11"/>
  <c r="AA89" i="11"/>
  <c r="E102" i="11"/>
  <c r="N102" i="11"/>
  <c r="B101" i="11"/>
  <c r="K102" i="11"/>
  <c r="W102" i="11"/>
  <c r="Z102" i="11"/>
  <c r="AR102" i="11"/>
  <c r="BJ102" i="11"/>
  <c r="BM102" i="11"/>
  <c r="AF102" i="11"/>
  <c r="AO102" i="11"/>
  <c r="AU102" i="11"/>
  <c r="AX102" i="11"/>
  <c r="AR75" i="11"/>
  <c r="AU75" i="11"/>
  <c r="BM75" i="11"/>
  <c r="BP75" i="11"/>
  <c r="BG75" i="11"/>
  <c r="BH94" i="11"/>
  <c r="BK94" i="11"/>
  <c r="F94" i="11"/>
  <c r="BP8" i="11"/>
  <c r="Z8" i="11"/>
  <c r="E8" i="11"/>
  <c r="H8" i="11"/>
  <c r="L14" i="11"/>
  <c r="BQ14" i="11"/>
  <c r="BN14" i="11"/>
  <c r="AY89" i="11"/>
  <c r="B129" i="11"/>
  <c r="W130" i="11"/>
  <c r="Z130" i="11"/>
  <c r="AF130" i="11"/>
  <c r="AO130" i="11"/>
  <c r="AR130" i="11"/>
  <c r="AU130" i="11"/>
  <c r="BJ130" i="11"/>
  <c r="BP130" i="11"/>
  <c r="E115" i="11"/>
  <c r="H115" i="11"/>
  <c r="K115" i="11"/>
  <c r="N115" i="11"/>
  <c r="AF115" i="11"/>
  <c r="AO115" i="11"/>
  <c r="AR115" i="11"/>
  <c r="BM115" i="11"/>
  <c r="AU115" i="11"/>
  <c r="AX115" i="11"/>
  <c r="BJ115" i="11"/>
  <c r="BP115" i="11"/>
  <c r="AX49" i="11"/>
  <c r="N49" i="11"/>
  <c r="X14" i="11"/>
  <c r="W8" i="11"/>
  <c r="N10" i="11"/>
  <c r="BM10" i="11"/>
  <c r="BQ8" i="11"/>
  <c r="F8" i="11"/>
  <c r="AO7" i="11"/>
  <c r="N7" i="11"/>
  <c r="BJ7" i="11"/>
  <c r="AF7" i="11"/>
  <c r="Z37" i="11"/>
  <c r="N11" i="11"/>
  <c r="AC11" i="11"/>
  <c r="BH8" i="11"/>
  <c r="AD8" i="11"/>
  <c r="AA14" i="11"/>
  <c r="AP14" i="11"/>
  <c r="K8" i="11"/>
  <c r="H10" i="11"/>
  <c r="K10" i="11"/>
  <c r="Z11" i="11"/>
  <c r="AP13" i="11"/>
  <c r="BQ13" i="11"/>
  <c r="O13" i="11"/>
  <c r="AY13" i="11"/>
  <c r="BG7" i="11"/>
  <c r="AV7" i="11"/>
  <c r="O7" i="11"/>
  <c r="AC36" i="11"/>
  <c r="AO36" i="11"/>
  <c r="AS45" i="11"/>
  <c r="AU48" i="11"/>
  <c r="BM130" i="11"/>
  <c r="AX130" i="11"/>
  <c r="O89" i="11"/>
  <c r="I89" i="11"/>
  <c r="B117" i="11"/>
  <c r="E117" i="11"/>
  <c r="N118" i="11"/>
  <c r="AO118" i="11"/>
  <c r="AR118" i="11"/>
  <c r="AF118" i="11"/>
  <c r="BG118" i="11"/>
  <c r="BP118" i="11"/>
  <c r="K118" i="11"/>
  <c r="BM118" i="11"/>
  <c r="Z89" i="11"/>
  <c r="AO89" i="11"/>
  <c r="AF89" i="11"/>
  <c r="BG89" i="11"/>
  <c r="K89" i="11"/>
  <c r="AU89" i="11"/>
  <c r="AX89" i="11"/>
  <c r="BM89" i="11"/>
  <c r="F130" i="11"/>
  <c r="O130" i="11"/>
  <c r="AP130" i="11"/>
  <c r="AS130" i="11"/>
  <c r="X130" i="11"/>
  <c r="AD130" i="11"/>
  <c r="BH130" i="11"/>
  <c r="AA130" i="11"/>
  <c r="W109" i="11"/>
  <c r="AR109" i="11"/>
  <c r="AC151" i="11"/>
  <c r="AF151" i="11"/>
  <c r="F121" i="11"/>
  <c r="AD121" i="11"/>
  <c r="AG121" i="11"/>
  <c r="AD114" i="11"/>
  <c r="AG114" i="11"/>
  <c r="BM84" i="11"/>
  <c r="BP109" i="11"/>
  <c r="BN121" i="11"/>
  <c r="BJ156" i="11"/>
  <c r="BK121" i="11"/>
  <c r="AY121" i="11"/>
  <c r="AV121" i="11"/>
  <c r="AV114" i="11"/>
  <c r="AD160" i="11"/>
  <c r="AC126" i="11"/>
  <c r="AA121" i="11"/>
  <c r="X121" i="11"/>
  <c r="N151" i="11"/>
  <c r="N109" i="11"/>
  <c r="H156" i="11"/>
  <c r="H127" i="11"/>
  <c r="N127" i="11"/>
  <c r="AO127" i="11"/>
  <c r="AR127" i="11"/>
  <c r="E85" i="11"/>
  <c r="H85" i="11"/>
  <c r="AC85" i="11"/>
  <c r="AF85" i="11"/>
  <c r="H152" i="11"/>
  <c r="W152" i="11"/>
  <c r="H3" i="11"/>
  <c r="C106" i="11"/>
  <c r="BN39" i="11"/>
  <c r="BH39" i="11"/>
  <c r="AV39" i="11"/>
  <c r="AP39" i="11"/>
  <c r="AD39" i="11"/>
  <c r="X39" i="11"/>
  <c r="L39" i="11"/>
  <c r="BQ39" i="11"/>
  <c r="BK39" i="11"/>
  <c r="AY39" i="11"/>
  <c r="AS39" i="11"/>
  <c r="AG39" i="11"/>
  <c r="AA39" i="11"/>
  <c r="O39" i="11"/>
  <c r="I39" i="11"/>
  <c r="C67" i="11"/>
  <c r="BQ31" i="11"/>
  <c r="BN31" i="11"/>
  <c r="BH31" i="11"/>
  <c r="AV31" i="11"/>
  <c r="AP31" i="11"/>
  <c r="AD31" i="11"/>
  <c r="X31" i="11"/>
  <c r="L31" i="11"/>
  <c r="BK31" i="11"/>
  <c r="AY31" i="11"/>
  <c r="AS31" i="11"/>
  <c r="AG31" i="11"/>
  <c r="AA31" i="11"/>
  <c r="O31" i="11"/>
  <c r="I31" i="11"/>
  <c r="C63" i="11"/>
  <c r="BQ30" i="11"/>
  <c r="BK30" i="11"/>
  <c r="AY30" i="11"/>
  <c r="AS30" i="11"/>
  <c r="AG30" i="11"/>
  <c r="AA30" i="11"/>
  <c r="O30" i="11"/>
  <c r="I30" i="11"/>
  <c r="F30" i="11"/>
  <c r="C53" i="11"/>
  <c r="BN30" i="11"/>
  <c r="BH30" i="11"/>
  <c r="AV30" i="11"/>
  <c r="AP30" i="11"/>
  <c r="AD30" i="11"/>
  <c r="X30" i="11"/>
  <c r="L30" i="11"/>
  <c r="B63" i="11"/>
  <c r="BJ30" i="11"/>
  <c r="AX30" i="11"/>
  <c r="AR30" i="11"/>
  <c r="AF30" i="11"/>
  <c r="Z30" i="11"/>
  <c r="N30" i="11"/>
  <c r="H30" i="11"/>
  <c r="E30" i="11"/>
  <c r="BP30" i="11"/>
  <c r="C85" i="11"/>
  <c r="BQ34" i="11"/>
  <c r="BK34" i="11"/>
  <c r="AY34" i="11"/>
  <c r="AS34" i="11"/>
  <c r="AG34" i="11"/>
  <c r="AA34" i="11"/>
  <c r="O34" i="11"/>
  <c r="I34" i="11"/>
  <c r="F34" i="11"/>
  <c r="BN34" i="11"/>
  <c r="BH34" i="11"/>
  <c r="AV34" i="11"/>
  <c r="AP34" i="11"/>
  <c r="AD34" i="11"/>
  <c r="X34" i="11"/>
  <c r="L34" i="11"/>
  <c r="B97" i="11"/>
  <c r="BM37" i="11"/>
  <c r="BG37" i="11"/>
  <c r="AU37" i="11"/>
  <c r="AO37" i="11"/>
  <c r="AC37" i="11"/>
  <c r="W37" i="11"/>
  <c r="K37" i="11"/>
  <c r="BP37" i="11"/>
  <c r="E37" i="11"/>
  <c r="C102" i="11"/>
  <c r="BQ38" i="11"/>
  <c r="BK38" i="11"/>
  <c r="AY38" i="11"/>
  <c r="AS38" i="11"/>
  <c r="AG38" i="11"/>
  <c r="AA38" i="11"/>
  <c r="O38" i="11"/>
  <c r="I38" i="11"/>
  <c r="F38" i="11"/>
  <c r="BN38" i="11"/>
  <c r="BH38" i="11"/>
  <c r="AV38" i="11"/>
  <c r="AP38" i="11"/>
  <c r="AD38" i="11"/>
  <c r="X38" i="11"/>
  <c r="L38" i="11"/>
  <c r="C109" i="11"/>
  <c r="BQ40" i="11"/>
  <c r="BK40" i="11"/>
  <c r="AY40" i="11"/>
  <c r="AS40" i="11"/>
  <c r="AG40" i="11"/>
  <c r="AA40" i="11"/>
  <c r="O40" i="11"/>
  <c r="I40" i="11"/>
  <c r="F40" i="11"/>
  <c r="BN40" i="11"/>
  <c r="BH40" i="11"/>
  <c r="AV40" i="11"/>
  <c r="AP40" i="11"/>
  <c r="AD40" i="11"/>
  <c r="X40" i="11"/>
  <c r="L40" i="11"/>
  <c r="C115" i="11"/>
  <c r="BQ42" i="11"/>
  <c r="BK42" i="11"/>
  <c r="AY42" i="11"/>
  <c r="AS42" i="11"/>
  <c r="AG42" i="11"/>
  <c r="AA42" i="11"/>
  <c r="O42" i="11"/>
  <c r="I42" i="11"/>
  <c r="F42" i="11"/>
  <c r="BN42" i="11"/>
  <c r="BH42" i="11"/>
  <c r="AV42" i="11"/>
  <c r="AP42" i="11"/>
  <c r="AD42" i="11"/>
  <c r="X42" i="11"/>
  <c r="L42" i="11"/>
  <c r="B124" i="11"/>
  <c r="BP45" i="11"/>
  <c r="BM45" i="11"/>
  <c r="BG45" i="11"/>
  <c r="AU45" i="11"/>
  <c r="AO45" i="11"/>
  <c r="AC45" i="11"/>
  <c r="W45" i="11"/>
  <c r="K45" i="11"/>
  <c r="E45" i="11"/>
  <c r="C127" i="11"/>
  <c r="BQ46" i="11"/>
  <c r="BK46" i="11"/>
  <c r="AY46" i="11"/>
  <c r="AS46" i="11"/>
  <c r="AG46" i="11"/>
  <c r="AA46" i="11"/>
  <c r="O46" i="11"/>
  <c r="I46" i="11"/>
  <c r="F46" i="11"/>
  <c r="BN46" i="11"/>
  <c r="BH46" i="11"/>
  <c r="AV46" i="11"/>
  <c r="AP46" i="11"/>
  <c r="AD46" i="11"/>
  <c r="X46" i="11"/>
  <c r="L46" i="11"/>
  <c r="B144" i="11"/>
  <c r="BM49" i="11"/>
  <c r="BG49" i="11"/>
  <c r="E25" i="30"/>
  <c r="C25" i="30"/>
  <c r="D25" i="30"/>
  <c r="AU49" i="11"/>
  <c r="AO49" i="11"/>
  <c r="AC49" i="11"/>
  <c r="W49" i="11"/>
  <c r="K49" i="11"/>
  <c r="BP49" i="11"/>
  <c r="E49" i="11"/>
  <c r="C152" i="11"/>
  <c r="BQ50" i="11"/>
  <c r="BK50" i="11"/>
  <c r="AY50" i="11"/>
  <c r="AS50" i="11"/>
  <c r="AG50" i="11"/>
  <c r="AA50" i="11"/>
  <c r="O50" i="11"/>
  <c r="I50" i="11"/>
  <c r="F50" i="11"/>
  <c r="BH50" i="11"/>
  <c r="AV50" i="11"/>
  <c r="AP50" i="11"/>
  <c r="AD50" i="11"/>
  <c r="X50" i="11"/>
  <c r="L50" i="11"/>
  <c r="C15" i="11"/>
  <c r="BQ9" i="11"/>
  <c r="AP9" i="11"/>
  <c r="AA9" i="11"/>
  <c r="L9" i="11"/>
  <c r="BK9" i="11"/>
  <c r="AD9" i="11"/>
  <c r="AY9" i="11"/>
  <c r="BH9" i="11"/>
  <c r="O9" i="11"/>
  <c r="AG9" i="11"/>
  <c r="H45" i="11"/>
  <c r="K30" i="11"/>
  <c r="Z49" i="11"/>
  <c r="AF37" i="11"/>
  <c r="AR45" i="11"/>
  <c r="AU30" i="11"/>
  <c r="BJ49" i="11"/>
  <c r="B53" i="11"/>
  <c r="H37" i="11"/>
  <c r="N45" i="11"/>
  <c r="W30" i="11"/>
  <c r="AF49" i="11"/>
  <c r="AR37" i="11"/>
  <c r="AX45" i="11"/>
  <c r="BG30" i="11"/>
  <c r="AS9" i="11"/>
  <c r="AF12" i="11"/>
  <c r="AR12" i="11"/>
  <c r="BJ12" i="11"/>
  <c r="W12" i="11"/>
  <c r="Z12" i="11"/>
  <c r="N12" i="11"/>
  <c r="K12" i="11"/>
  <c r="BM12" i="11"/>
  <c r="B15" i="11"/>
  <c r="AC12" i="11"/>
  <c r="E12" i="11"/>
  <c r="H12" i="11"/>
  <c r="L10" i="11"/>
  <c r="X10" i="11"/>
  <c r="O10" i="11"/>
  <c r="AV10" i="11"/>
  <c r="I10" i="11"/>
  <c r="F10" i="11"/>
  <c r="F39" i="11"/>
  <c r="F31" i="11"/>
  <c r="H49" i="11"/>
  <c r="N37" i="11"/>
  <c r="Z45" i="11"/>
  <c r="AC30" i="11"/>
  <c r="AR49" i="11"/>
  <c r="AX37" i="11"/>
  <c r="BJ45" i="11"/>
  <c r="BM30" i="11"/>
  <c r="C80" i="11"/>
  <c r="F81" i="11"/>
  <c r="L81" i="11"/>
  <c r="O81" i="11"/>
  <c r="I81" i="11"/>
  <c r="AA81" i="11"/>
  <c r="AG81" i="11"/>
  <c r="AS81" i="11"/>
  <c r="AY81" i="11"/>
  <c r="AD81" i="11"/>
  <c r="BH81" i="11"/>
  <c r="BN81" i="11"/>
  <c r="AP81" i="11"/>
  <c r="BQ81" i="11"/>
  <c r="H114" i="11"/>
  <c r="N114" i="11"/>
  <c r="Z114" i="11"/>
  <c r="AU114" i="11"/>
  <c r="H94" i="11"/>
  <c r="K94" i="11"/>
  <c r="W94" i="11"/>
  <c r="B93" i="11"/>
  <c r="N94" i="11"/>
  <c r="AC94" i="11"/>
  <c r="AO94" i="11"/>
  <c r="E94" i="11"/>
  <c r="Z94" i="11"/>
  <c r="AF94" i="11"/>
  <c r="BG94" i="11"/>
  <c r="AR94" i="11"/>
  <c r="BM94" i="11"/>
  <c r="BP94" i="11"/>
  <c r="E121" i="11"/>
  <c r="B120" i="11"/>
  <c r="H121" i="11"/>
  <c r="K121" i="11"/>
  <c r="Z121" i="11"/>
  <c r="N121" i="11"/>
  <c r="AC121" i="11"/>
  <c r="W121" i="11"/>
  <c r="AO121" i="11"/>
  <c r="AX121" i="11"/>
  <c r="BG121" i="11"/>
  <c r="BP121" i="11"/>
  <c r="BJ121" i="11"/>
  <c r="C144" i="11"/>
  <c r="BN49" i="11"/>
  <c r="O12" i="11"/>
  <c r="BN12" i="11"/>
  <c r="BG9" i="11"/>
  <c r="W9" i="11"/>
  <c r="AU9" i="11"/>
  <c r="E14" i="11"/>
  <c r="AC14" i="11"/>
  <c r="AG11" i="11"/>
  <c r="L11" i="11"/>
  <c r="AP11" i="11"/>
  <c r="BK11" i="11"/>
  <c r="Z7" i="11"/>
  <c r="K7" i="11"/>
  <c r="H36" i="11"/>
  <c r="H44" i="11"/>
  <c r="H48" i="11"/>
  <c r="H52" i="11"/>
  <c r="K33" i="11"/>
  <c r="K41" i="11"/>
  <c r="N36" i="11"/>
  <c r="N44" i="11"/>
  <c r="N48" i="11"/>
  <c r="N52" i="11"/>
  <c r="W33" i="11"/>
  <c r="W41" i="11"/>
  <c r="Z36" i="11"/>
  <c r="Z44" i="11"/>
  <c r="Z48" i="11"/>
  <c r="Z52" i="11"/>
  <c r="AC33" i="11"/>
  <c r="AC41" i="11"/>
  <c r="AF36" i="11"/>
  <c r="AF44" i="11"/>
  <c r="AF48" i="11"/>
  <c r="AF52" i="11"/>
  <c r="AO33" i="11"/>
  <c r="AO41" i="11"/>
  <c r="AR36" i="11"/>
  <c r="AR44" i="11"/>
  <c r="AR48" i="11"/>
  <c r="AR52" i="11"/>
  <c r="AU33" i="11"/>
  <c r="AU41" i="11"/>
  <c r="AX36" i="11"/>
  <c r="AX44" i="11"/>
  <c r="AX48" i="11"/>
  <c r="AX52" i="11"/>
  <c r="BG33" i="11"/>
  <c r="BG41" i="11"/>
  <c r="BJ36" i="11"/>
  <c r="BJ44" i="11"/>
  <c r="BJ48" i="11"/>
  <c r="BJ52" i="11"/>
  <c r="BM33" i="11"/>
  <c r="BM41" i="11"/>
  <c r="BP33" i="11"/>
  <c r="BQ37" i="11"/>
  <c r="BQ49" i="11"/>
  <c r="BP52" i="11"/>
  <c r="AY12" i="11"/>
  <c r="O14" i="11"/>
  <c r="I14" i="11"/>
  <c r="AC9" i="11"/>
  <c r="AO9" i="11"/>
  <c r="K13" i="11"/>
  <c r="BP13" i="11"/>
  <c r="BM8" i="11"/>
  <c r="AS13" i="11"/>
  <c r="AA13" i="11"/>
  <c r="K14" i="11"/>
  <c r="AY11" i="11"/>
  <c r="AA11" i="11"/>
  <c r="AV11" i="11"/>
  <c r="AX7" i="11"/>
  <c r="H7" i="11"/>
  <c r="BP7" i="11"/>
  <c r="AC7" i="11"/>
  <c r="E52" i="11"/>
  <c r="E48" i="11"/>
  <c r="E44" i="11"/>
  <c r="E36" i="11"/>
  <c r="L37" i="11"/>
  <c r="L45" i="11"/>
  <c r="L49" i="11"/>
  <c r="X37" i="11"/>
  <c r="X45" i="11"/>
  <c r="X49" i="11"/>
  <c r="AD37" i="11"/>
  <c r="AD45" i="11"/>
  <c r="AD49" i="11"/>
  <c r="AP37" i="11"/>
  <c r="AP45" i="11"/>
  <c r="AP49" i="11"/>
  <c r="AV37" i="11"/>
  <c r="AV45" i="11"/>
  <c r="AV49" i="11"/>
  <c r="BH37" i="11"/>
  <c r="BH45" i="11"/>
  <c r="BH49" i="11"/>
  <c r="BN37" i="11"/>
  <c r="BN45" i="11"/>
  <c r="BM52" i="11"/>
  <c r="BP36" i="11"/>
  <c r="BP41" i="11"/>
  <c r="BQ45" i="11"/>
  <c r="BP48" i="11"/>
  <c r="AU121" i="11"/>
  <c r="AR121" i="11"/>
  <c r="B74" i="11"/>
  <c r="E75" i="11"/>
  <c r="H75" i="11"/>
  <c r="K75" i="11"/>
  <c r="AC75" i="11"/>
  <c r="L155" i="11"/>
  <c r="I155" i="11"/>
  <c r="F155" i="11"/>
  <c r="C154" i="11"/>
  <c r="O155" i="11"/>
  <c r="AA155" i="11"/>
  <c r="AG155" i="11"/>
  <c r="AS155" i="11"/>
  <c r="AY155" i="11"/>
  <c r="E109" i="11"/>
  <c r="B108" i="11"/>
  <c r="H109" i="11"/>
  <c r="Z109" i="11"/>
  <c r="K109" i="11"/>
  <c r="B150" i="11"/>
  <c r="H151" i="11"/>
  <c r="B66" i="11"/>
  <c r="E67" i="11"/>
  <c r="C129" i="11"/>
  <c r="I130" i="11"/>
  <c r="H118" i="11"/>
  <c r="B125" i="11"/>
  <c r="E126" i="11"/>
  <c r="H126" i="11"/>
  <c r="C113" i="11"/>
  <c r="F114" i="11"/>
  <c r="E89" i="11"/>
  <c r="B88" i="11"/>
  <c r="H89" i="11"/>
  <c r="C120" i="11"/>
  <c r="L121" i="11"/>
  <c r="X13" i="11"/>
  <c r="W7" i="11"/>
  <c r="W13" i="11"/>
  <c r="X9" i="11"/>
  <c r="X11" i="11"/>
  <c r="V15" i="11"/>
  <c r="AG14" i="11"/>
  <c r="E52" i="26"/>
  <c r="J52" i="26"/>
  <c r="AG12" i="11"/>
  <c r="AG10" i="11"/>
  <c r="AF10" i="11"/>
  <c r="AE15" i="11"/>
  <c r="AF8" i="11"/>
  <c r="AP12" i="11"/>
  <c r="AO14" i="11"/>
  <c r="B48" i="26"/>
  <c r="G4" i="26"/>
  <c r="B52" i="26"/>
  <c r="G8" i="26"/>
  <c r="AP8" i="11"/>
  <c r="AO10" i="11"/>
  <c r="AN15" i="11"/>
  <c r="AS8" i="11"/>
  <c r="AR8" i="11"/>
  <c r="AS12" i="11"/>
  <c r="AR10" i="11"/>
  <c r="AQ15" i="11"/>
  <c r="C49" i="26"/>
  <c r="H16" i="26"/>
  <c r="C53" i="26"/>
  <c r="H9" i="26"/>
  <c r="D50" i="26"/>
  <c r="D48" i="26"/>
  <c r="I26" i="26"/>
  <c r="D52" i="26"/>
  <c r="I30" i="26"/>
  <c r="AV8" i="11"/>
  <c r="AU10" i="11"/>
  <c r="AV12" i="11"/>
  <c r="AU12" i="11"/>
  <c r="AU14" i="11"/>
  <c r="AV14" i="11"/>
  <c r="CA53" i="11"/>
  <c r="AY10" i="11"/>
  <c r="AX8" i="11"/>
  <c r="E48" i="26"/>
  <c r="J26" i="26"/>
  <c r="E50" i="26"/>
  <c r="J17" i="26"/>
  <c r="AY14" i="11"/>
  <c r="AX14" i="11"/>
  <c r="AW15" i="11"/>
  <c r="AY8" i="11"/>
  <c r="AX12" i="11"/>
  <c r="AX10" i="11"/>
  <c r="B50" i="26"/>
  <c r="G39" i="26"/>
  <c r="B54" i="26"/>
  <c r="BH14" i="11"/>
  <c r="BG8" i="11"/>
  <c r="BF15" i="11"/>
  <c r="BH12" i="11"/>
  <c r="BG10" i="11"/>
  <c r="BH10" i="11"/>
  <c r="BG12" i="11"/>
  <c r="BG14" i="11"/>
  <c r="BY53" i="11"/>
  <c r="C54" i="26"/>
  <c r="C50" i="26"/>
  <c r="C48" i="26"/>
  <c r="H37" i="26"/>
  <c r="C52" i="26"/>
  <c r="H31" i="26"/>
  <c r="BK12" i="11"/>
  <c r="BJ14" i="11"/>
  <c r="C47" i="26"/>
  <c r="H14" i="26"/>
  <c r="C51" i="26"/>
  <c r="H51" i="26"/>
  <c r="BJ10" i="11"/>
  <c r="BI15" i="11"/>
  <c r="BZ53" i="11"/>
  <c r="BK8" i="11"/>
  <c r="BK14" i="11"/>
  <c r="BK10" i="11"/>
  <c r="BJ8" i="11"/>
  <c r="D49" i="26"/>
  <c r="D47" i="26"/>
  <c r="D53" i="26"/>
  <c r="I42" i="26"/>
  <c r="D51" i="26"/>
  <c r="D54" i="26"/>
  <c r="I43" i="26"/>
  <c r="BN9" i="11"/>
  <c r="BM7" i="11"/>
  <c r="BM9" i="11"/>
  <c r="BM13" i="11"/>
  <c r="BN11" i="11"/>
  <c r="BL15" i="11"/>
  <c r="BN13" i="11"/>
  <c r="BN7" i="11"/>
  <c r="J48" i="26"/>
  <c r="E51" i="26"/>
  <c r="J40" i="26"/>
  <c r="E53" i="26"/>
  <c r="J42" i="26"/>
  <c r="E49" i="26"/>
  <c r="J38" i="26"/>
  <c r="E47" i="26"/>
  <c r="E54" i="26"/>
  <c r="J43" i="26"/>
  <c r="E104" i="32"/>
  <c r="E99" i="32"/>
  <c r="E82" i="32"/>
  <c r="E100" i="32"/>
  <c r="E101" i="32"/>
  <c r="E102" i="32"/>
  <c r="E96" i="32"/>
  <c r="E94" i="32"/>
  <c r="E88" i="32"/>
  <c r="E87" i="32"/>
  <c r="E85" i="32"/>
  <c r="E103" i="32"/>
  <c r="E90" i="32"/>
  <c r="E83" i="32"/>
  <c r="E86" i="32"/>
  <c r="B53" i="26"/>
  <c r="G9" i="26"/>
  <c r="B47" i="26"/>
  <c r="G3" i="26"/>
  <c r="B51" i="26"/>
  <c r="G7" i="26"/>
  <c r="B49" i="26"/>
  <c r="E13" i="11"/>
  <c r="E11" i="11"/>
  <c r="F13" i="11"/>
  <c r="F9" i="11"/>
  <c r="E7" i="11"/>
  <c r="D15" i="11"/>
  <c r="M29" i="11"/>
  <c r="V29" i="11"/>
  <c r="Y29" i="11"/>
  <c r="AB29" i="11"/>
  <c r="AE29" i="11"/>
  <c r="AN29" i="11"/>
  <c r="AQ29" i="11"/>
  <c r="AT29" i="11"/>
  <c r="AW29" i="11"/>
  <c r="BF29" i="11"/>
  <c r="BI29" i="11"/>
  <c r="BL29" i="11"/>
  <c r="BO29" i="11"/>
  <c r="E8" i="30"/>
  <c r="C8" i="30"/>
  <c r="D8" i="30"/>
  <c r="E7" i="30"/>
  <c r="C7" i="30"/>
  <c r="D7" i="30"/>
  <c r="E16" i="30"/>
  <c r="C16" i="30"/>
  <c r="D16" i="30"/>
  <c r="J8" i="26"/>
  <c r="H117" i="11"/>
  <c r="AA160" i="11"/>
  <c r="AG160" i="11"/>
  <c r="AF84" i="11"/>
  <c r="E84" i="11"/>
  <c r="AP160" i="11"/>
  <c r="BS15" i="11"/>
  <c r="AI120" i="11"/>
  <c r="BV120" i="11"/>
  <c r="BS120" i="11"/>
  <c r="C135" i="11"/>
  <c r="BB135" i="11"/>
  <c r="AM136" i="11"/>
  <c r="AJ136" i="11"/>
  <c r="BT136" i="11"/>
  <c r="BW136" i="11"/>
  <c r="BG106" i="11"/>
  <c r="AI106" i="11"/>
  <c r="BV106" i="11"/>
  <c r="BS106" i="11"/>
  <c r="AX84" i="11"/>
  <c r="BJ84" i="11"/>
  <c r="AM15" i="11"/>
  <c r="BT15" i="11"/>
  <c r="BV53" i="11"/>
  <c r="AJ53" i="11"/>
  <c r="AI151" i="11"/>
  <c r="BS151" i="11"/>
  <c r="BV151" i="11"/>
  <c r="AI15" i="11"/>
  <c r="AM129" i="11"/>
  <c r="AJ129" i="11"/>
  <c r="BW129" i="11"/>
  <c r="BT129" i="11"/>
  <c r="E151" i="11"/>
  <c r="AI108" i="11"/>
  <c r="BV108" i="11"/>
  <c r="BS108" i="11"/>
  <c r="AI144" i="11"/>
  <c r="BV144" i="11"/>
  <c r="BS144" i="11"/>
  <c r="AM115" i="11"/>
  <c r="AJ115" i="11"/>
  <c r="BT115" i="11"/>
  <c r="BW115" i="11"/>
  <c r="AI97" i="11"/>
  <c r="BV97" i="11"/>
  <c r="BS97" i="11"/>
  <c r="BN136" i="11"/>
  <c r="AC84" i="11"/>
  <c r="K151" i="11"/>
  <c r="AI114" i="11"/>
  <c r="BV114" i="11"/>
  <c r="BS114" i="11"/>
  <c r="BV156" i="11"/>
  <c r="BS156" i="11"/>
  <c r="AI156" i="11"/>
  <c r="O94" i="11"/>
  <c r="AM94" i="11"/>
  <c r="AJ94" i="11"/>
  <c r="BW94" i="11"/>
  <c r="BT94" i="11"/>
  <c r="AM114" i="11"/>
  <c r="AJ114" i="11"/>
  <c r="BW114" i="11"/>
  <c r="BT114" i="11"/>
  <c r="Z84" i="11"/>
  <c r="BA84" i="11"/>
  <c r="AO84" i="11"/>
  <c r="BG151" i="11"/>
  <c r="AI53" i="11"/>
  <c r="AI126" i="11"/>
  <c r="BS126" i="11"/>
  <c r="BV126" i="11"/>
  <c r="BB15" i="11"/>
  <c r="BE15" i="11"/>
  <c r="BT53" i="11"/>
  <c r="AM121" i="11"/>
  <c r="AJ121" i="11"/>
  <c r="BW121" i="11"/>
  <c r="BT121" i="11"/>
  <c r="BA15" i="11"/>
  <c r="AM113" i="11"/>
  <c r="AJ113" i="11"/>
  <c r="BW113" i="11"/>
  <c r="BT113" i="11"/>
  <c r="AI66" i="11"/>
  <c r="BV66" i="11"/>
  <c r="BS66" i="11"/>
  <c r="AI93" i="11"/>
  <c r="BV93" i="11"/>
  <c r="BS93" i="11"/>
  <c r="AM152" i="11"/>
  <c r="AJ152" i="11"/>
  <c r="BT152" i="11"/>
  <c r="BW152" i="11"/>
  <c r="AM102" i="11"/>
  <c r="AJ102" i="11"/>
  <c r="BW102" i="11"/>
  <c r="BT102" i="11"/>
  <c r="AI129" i="11"/>
  <c r="BV129" i="11"/>
  <c r="BS129" i="11"/>
  <c r="H160" i="11"/>
  <c r="AI160" i="11"/>
  <c r="BV160" i="11"/>
  <c r="BS160" i="11"/>
  <c r="I124" i="11"/>
  <c r="AM124" i="11"/>
  <c r="AJ124" i="11"/>
  <c r="BW124" i="11"/>
  <c r="BT124" i="11"/>
  <c r="F97" i="11"/>
  <c r="AM97" i="11"/>
  <c r="AJ97" i="11"/>
  <c r="BW97" i="11"/>
  <c r="BT97" i="11"/>
  <c r="AM74" i="11"/>
  <c r="AJ74" i="11"/>
  <c r="BT74" i="11"/>
  <c r="BW74" i="11"/>
  <c r="BG83" i="11"/>
  <c r="AI83" i="11"/>
  <c r="BV83" i="11"/>
  <c r="BS83" i="11"/>
  <c r="AI84" i="11"/>
  <c r="BV84" i="11"/>
  <c r="BS84" i="11"/>
  <c r="BS53" i="11"/>
  <c r="BW53" i="11"/>
  <c r="BV15" i="11"/>
  <c r="AI88" i="11"/>
  <c r="BV88" i="11"/>
  <c r="BS88" i="11"/>
  <c r="AI150" i="11"/>
  <c r="BS150" i="11"/>
  <c r="BV150" i="11"/>
  <c r="AM154" i="11"/>
  <c r="AJ154" i="11"/>
  <c r="BW154" i="11"/>
  <c r="BT154" i="11"/>
  <c r="AI74" i="11"/>
  <c r="BV74" i="11"/>
  <c r="BS74" i="11"/>
  <c r="AM80" i="11"/>
  <c r="AJ80" i="11"/>
  <c r="BT80" i="11"/>
  <c r="BW80" i="11"/>
  <c r="BV124" i="11"/>
  <c r="BS124" i="11"/>
  <c r="AI124" i="11"/>
  <c r="AI63" i="11"/>
  <c r="BV63" i="11"/>
  <c r="BS63" i="11"/>
  <c r="AU84" i="11"/>
  <c r="AI117" i="11"/>
  <c r="BV117" i="11"/>
  <c r="BS117" i="11"/>
  <c r="BJ136" i="11"/>
  <c r="AI136" i="11"/>
  <c r="BV136" i="11"/>
  <c r="BS136" i="11"/>
  <c r="AC81" i="11"/>
  <c r="BV81" i="11"/>
  <c r="BS81" i="11"/>
  <c r="AI81" i="11"/>
  <c r="AM88" i="11"/>
  <c r="AJ88" i="11"/>
  <c r="BT88" i="11"/>
  <c r="BW88" i="11"/>
  <c r="H84" i="11"/>
  <c r="AM120" i="11"/>
  <c r="AJ120" i="11"/>
  <c r="BT120" i="11"/>
  <c r="BW120" i="11"/>
  <c r="AI125" i="11"/>
  <c r="BV125" i="11"/>
  <c r="BS125" i="11"/>
  <c r="Z151" i="11"/>
  <c r="AM144" i="11"/>
  <c r="AJ144" i="11"/>
  <c r="BW144" i="11"/>
  <c r="BT144" i="11"/>
  <c r="AM127" i="11"/>
  <c r="AJ127" i="11"/>
  <c r="BW127" i="11"/>
  <c r="BT127" i="11"/>
  <c r="AM109" i="11"/>
  <c r="AJ109" i="11"/>
  <c r="BW109" i="11"/>
  <c r="BT109" i="11"/>
  <c r="AM85" i="11"/>
  <c r="AJ85" i="11"/>
  <c r="BT85" i="11"/>
  <c r="BW85" i="11"/>
  <c r="AM63" i="11"/>
  <c r="AJ63" i="11"/>
  <c r="BW63" i="11"/>
  <c r="BT63" i="11"/>
  <c r="AM67" i="11"/>
  <c r="BT67" i="11"/>
  <c r="AJ67" i="11"/>
  <c r="BW67" i="11"/>
  <c r="AM106" i="11"/>
  <c r="AJ106" i="11"/>
  <c r="BW106" i="11"/>
  <c r="BT106" i="11"/>
  <c r="BJ151" i="11"/>
  <c r="K84" i="11"/>
  <c r="AI101" i="11"/>
  <c r="BV101" i="11"/>
  <c r="BS101" i="11"/>
  <c r="AI121" i="11"/>
  <c r="BV121" i="11"/>
  <c r="BS121" i="11"/>
  <c r="AI94" i="11"/>
  <c r="BS94" i="11"/>
  <c r="BV94" i="11"/>
  <c r="AM117" i="11"/>
  <c r="AJ117" i="11"/>
  <c r="BW117" i="11"/>
  <c r="BT117" i="11"/>
  <c r="AR151" i="11"/>
  <c r="BG84" i="11"/>
  <c r="AM160" i="11"/>
  <c r="AJ160" i="11"/>
  <c r="BT160" i="11"/>
  <c r="BW160" i="11"/>
  <c r="AX151" i="11"/>
  <c r="BD84" i="11"/>
  <c r="N84" i="11"/>
  <c r="AR84" i="11"/>
  <c r="W151" i="11"/>
  <c r="BW15" i="11"/>
  <c r="AJ15" i="11"/>
  <c r="AL53" i="11"/>
  <c r="AM53" i="11"/>
  <c r="AL15" i="11"/>
  <c r="BM3" i="11"/>
  <c r="AG97" i="11"/>
  <c r="AU160" i="11"/>
  <c r="I94" i="11"/>
  <c r="AA94" i="11"/>
  <c r="K160" i="11"/>
  <c r="BQ124" i="11"/>
  <c r="I97" i="11"/>
  <c r="AC83" i="11"/>
  <c r="B159" i="11"/>
  <c r="AP124" i="11"/>
  <c r="AD97" i="11"/>
  <c r="Z83" i="11"/>
  <c r="H83" i="11"/>
  <c r="O124" i="11"/>
  <c r="AV97" i="11"/>
  <c r="BQ15" i="11"/>
  <c r="K83" i="11"/>
  <c r="B82" i="11"/>
  <c r="W82" i="11"/>
  <c r="BM160" i="11"/>
  <c r="AF160" i="11"/>
  <c r="N160" i="11"/>
  <c r="BK124" i="11"/>
  <c r="AA124" i="11"/>
  <c r="X124" i="11"/>
  <c r="O97" i="11"/>
  <c r="AY97" i="11"/>
  <c r="AA97" i="11"/>
  <c r="L97" i="11"/>
  <c r="W83" i="11"/>
  <c r="BE53" i="11"/>
  <c r="H29" i="26"/>
  <c r="N83" i="11"/>
  <c r="AC160" i="11"/>
  <c r="H15" i="11"/>
  <c r="BG160" i="11"/>
  <c r="Z160" i="11"/>
  <c r="W160" i="11"/>
  <c r="AS124" i="11"/>
  <c r="L124" i="11"/>
  <c r="C123" i="11"/>
  <c r="BQ97" i="11"/>
  <c r="BN97" i="11"/>
  <c r="AS97" i="11"/>
  <c r="C96" i="11"/>
  <c r="BP160" i="11"/>
  <c r="H20" i="26"/>
  <c r="E83" i="11"/>
  <c r="AG124" i="11"/>
  <c r="AX160" i="11"/>
  <c r="E160" i="11"/>
  <c r="BH124" i="11"/>
  <c r="AV124" i="11"/>
  <c r="AD124" i="11"/>
  <c r="AP97" i="11"/>
  <c r="BH97" i="11"/>
  <c r="X97" i="11"/>
  <c r="BE85" i="11"/>
  <c r="BB85" i="11"/>
  <c r="BE63" i="11"/>
  <c r="BB63" i="11"/>
  <c r="B135" i="11"/>
  <c r="BD136" i="11"/>
  <c r="BA136" i="11"/>
  <c r="AA136" i="11"/>
  <c r="BE136" i="11"/>
  <c r="BB136" i="11"/>
  <c r="O136" i="11"/>
  <c r="AD136" i="11"/>
  <c r="AG136" i="11"/>
  <c r="AP136" i="11"/>
  <c r="BQ136" i="11"/>
  <c r="X136" i="11"/>
  <c r="BH136" i="11"/>
  <c r="BK136" i="11"/>
  <c r="AS136" i="11"/>
  <c r="BD106" i="11"/>
  <c r="BA106" i="11"/>
  <c r="AF106" i="11"/>
  <c r="AR106" i="11"/>
  <c r="AX106" i="11"/>
  <c r="BP106" i="11"/>
  <c r="W106" i="11"/>
  <c r="K106" i="11"/>
  <c r="N106" i="11"/>
  <c r="BJ106" i="11"/>
  <c r="AU106" i="11"/>
  <c r="BM106" i="11"/>
  <c r="I136" i="11"/>
  <c r="BA66" i="11"/>
  <c r="BD66" i="11"/>
  <c r="BE154" i="11"/>
  <c r="BB154" i="11"/>
  <c r="AR136" i="11"/>
  <c r="BD120" i="11"/>
  <c r="BA120" i="11"/>
  <c r="BD93" i="11"/>
  <c r="BA93" i="11"/>
  <c r="BJ81" i="11"/>
  <c r="BP136" i="11"/>
  <c r="N15" i="11"/>
  <c r="BE152" i="11"/>
  <c r="BB152" i="11"/>
  <c r="L136" i="11"/>
  <c r="BD129" i="11"/>
  <c r="BA129" i="11"/>
  <c r="W114" i="11"/>
  <c r="BD114" i="11"/>
  <c r="BA114" i="11"/>
  <c r="AC156" i="11"/>
  <c r="BD156" i="11"/>
  <c r="BA156" i="11"/>
  <c r="B155" i="11"/>
  <c r="E156" i="11"/>
  <c r="AO156" i="11"/>
  <c r="AU156" i="11"/>
  <c r="W156" i="11"/>
  <c r="BG156" i="11"/>
  <c r="BP156" i="11"/>
  <c r="K156" i="11"/>
  <c r="N156" i="11"/>
  <c r="AF156" i="11"/>
  <c r="AR156" i="11"/>
  <c r="BM156" i="11"/>
  <c r="BE114" i="11"/>
  <c r="BB114" i="11"/>
  <c r="X114" i="11"/>
  <c r="BN114" i="11"/>
  <c r="AA114" i="11"/>
  <c r="AS114" i="11"/>
  <c r="L114" i="11"/>
  <c r="O114" i="11"/>
  <c r="AP114" i="11"/>
  <c r="BH114" i="11"/>
  <c r="BQ114" i="11"/>
  <c r="BD53" i="11"/>
  <c r="H42" i="26"/>
  <c r="AF15" i="11"/>
  <c r="BE120" i="11"/>
  <c r="BB120" i="11"/>
  <c r="BD88" i="11"/>
  <c r="BA88" i="11"/>
  <c r="B105" i="11"/>
  <c r="K105" i="11"/>
  <c r="I114" i="11"/>
  <c r="BD150" i="11"/>
  <c r="BA150" i="11"/>
  <c r="BD159" i="11"/>
  <c r="H136" i="11"/>
  <c r="BG114" i="11"/>
  <c r="E114" i="11"/>
  <c r="I15" i="11"/>
  <c r="BD124" i="11"/>
  <c r="BA124" i="11"/>
  <c r="BA63" i="11"/>
  <c r="BD63" i="11"/>
  <c r="AV136" i="11"/>
  <c r="AX156" i="11"/>
  <c r="BK114" i="11"/>
  <c r="AO106" i="11"/>
  <c r="BD117" i="11"/>
  <c r="BA117" i="11"/>
  <c r="BN94" i="11"/>
  <c r="C93" i="11"/>
  <c r="AD93" i="11"/>
  <c r="BD101" i="11"/>
  <c r="BA101" i="11"/>
  <c r="BD121" i="11"/>
  <c r="BA121" i="11"/>
  <c r="BD94" i="11"/>
  <c r="BA94" i="11"/>
  <c r="BE117" i="11"/>
  <c r="BB117" i="11"/>
  <c r="I117" i="11"/>
  <c r="O117" i="11"/>
  <c r="AA117" i="11"/>
  <c r="AD117" i="11"/>
  <c r="AP117" i="11"/>
  <c r="BH117" i="11"/>
  <c r="BK117" i="11"/>
  <c r="BQ117" i="11"/>
  <c r="AG117" i="11"/>
  <c r="C116" i="11"/>
  <c r="X117" i="11"/>
  <c r="AV117" i="11"/>
  <c r="BN117" i="11"/>
  <c r="F117" i="11"/>
  <c r="L117" i="11"/>
  <c r="AS117" i="11"/>
  <c r="AY117" i="11"/>
  <c r="BE160" i="11"/>
  <c r="BB160" i="11"/>
  <c r="O160" i="11"/>
  <c r="AS160" i="11"/>
  <c r="BH160" i="11"/>
  <c r="BK160" i="11"/>
  <c r="BQ160" i="11"/>
  <c r="I160" i="11"/>
  <c r="L160" i="11"/>
  <c r="C159" i="11"/>
  <c r="F160" i="11"/>
  <c r="AV160" i="11"/>
  <c r="AY160" i="11"/>
  <c r="BN160" i="11"/>
  <c r="BA53" i="11"/>
  <c r="BE135" i="11"/>
  <c r="BE144" i="11"/>
  <c r="BB144" i="11"/>
  <c r="BE80" i="11"/>
  <c r="BB80" i="11"/>
  <c r="BE127" i="11"/>
  <c r="BB127" i="11"/>
  <c r="BE109" i="11"/>
  <c r="BB109" i="11"/>
  <c r="BE67" i="11"/>
  <c r="BB67" i="11"/>
  <c r="BE106" i="11"/>
  <c r="BB106" i="11"/>
  <c r="Z81" i="11"/>
  <c r="BD81" i="11"/>
  <c r="BA81" i="11"/>
  <c r="C87" i="11"/>
  <c r="BE88" i="11"/>
  <c r="BB88" i="11"/>
  <c r="BE113" i="11"/>
  <c r="BB113" i="11"/>
  <c r="I88" i="11"/>
  <c r="BA74" i="11"/>
  <c r="BD74" i="11"/>
  <c r="BE102" i="11"/>
  <c r="BB102" i="11"/>
  <c r="F136" i="11"/>
  <c r="AY136" i="11"/>
  <c r="BB53" i="11"/>
  <c r="BE94" i="11"/>
  <c r="BB94" i="11"/>
  <c r="L94" i="11"/>
  <c r="AS94" i="11"/>
  <c r="AY94" i="11"/>
  <c r="AV94" i="11"/>
  <c r="X94" i="11"/>
  <c r="AG94" i="11"/>
  <c r="H53" i="26"/>
  <c r="E106" i="11"/>
  <c r="BD125" i="11"/>
  <c r="BA125" i="11"/>
  <c r="BE129" i="11"/>
  <c r="BB129" i="11"/>
  <c r="BD108" i="11"/>
  <c r="BA108" i="11"/>
  <c r="BP15" i="11"/>
  <c r="N53" i="11"/>
  <c r="Z15" i="11"/>
  <c r="W136" i="11"/>
  <c r="BE123" i="11"/>
  <c r="H81" i="11"/>
  <c r="AF114" i="11"/>
  <c r="BD144" i="11"/>
  <c r="BA144" i="11"/>
  <c r="BE115" i="11"/>
  <c r="BB115" i="11"/>
  <c r="BD97" i="11"/>
  <c r="BA97" i="11"/>
  <c r="H106" i="11"/>
  <c r="Z156" i="11"/>
  <c r="AC106" i="11"/>
  <c r="AY114" i="11"/>
  <c r="Z106" i="11"/>
  <c r="AD94" i="11"/>
  <c r="BQ94" i="11"/>
  <c r="AP94" i="11"/>
  <c r="BD160" i="11"/>
  <c r="BA160" i="11"/>
  <c r="BE124" i="11"/>
  <c r="BB124" i="11"/>
  <c r="BK97" i="11"/>
  <c r="BE97" i="11"/>
  <c r="BB97" i="11"/>
  <c r="BE74" i="11"/>
  <c r="BB74" i="11"/>
  <c r="AG74" i="11"/>
  <c r="C73" i="11"/>
  <c r="F74" i="11"/>
  <c r="I74" i="11"/>
  <c r="L74" i="11"/>
  <c r="O74" i="11"/>
  <c r="AA74" i="11"/>
  <c r="AD74" i="11"/>
  <c r="AS74" i="11"/>
  <c r="BH74" i="11"/>
  <c r="BK74" i="11"/>
  <c r="AP74" i="11"/>
  <c r="X74" i="11"/>
  <c r="AV74" i="11"/>
  <c r="AY74" i="11"/>
  <c r="BN74" i="11"/>
  <c r="BQ74" i="11"/>
  <c r="AO83" i="11"/>
  <c r="BD83" i="11"/>
  <c r="BA83" i="11"/>
  <c r="BJ83" i="11"/>
  <c r="BP83" i="11"/>
  <c r="AF83" i="11"/>
  <c r="AR83" i="11"/>
  <c r="AU83" i="11"/>
  <c r="BM83" i="11"/>
  <c r="AX83" i="11"/>
  <c r="H38" i="26"/>
  <c r="H49" i="26"/>
  <c r="BM15" i="11"/>
  <c r="BH15" i="11"/>
  <c r="BG15" i="11"/>
  <c r="Z136" i="11"/>
  <c r="AO136" i="11"/>
  <c r="E136" i="11"/>
  <c r="BP81" i="11"/>
  <c r="W81" i="11"/>
  <c r="B80" i="11"/>
  <c r="AU53" i="11"/>
  <c r="K53" i="11"/>
  <c r="J15" i="26"/>
  <c r="N81" i="11"/>
  <c r="BG136" i="11"/>
  <c r="N136" i="11"/>
  <c r="AX81" i="11"/>
  <c r="BP114" i="11"/>
  <c r="AX114" i="11"/>
  <c r="B113" i="11"/>
  <c r="BM53" i="11"/>
  <c r="AC53" i="11"/>
  <c r="B116" i="11"/>
  <c r="AC117" i="11"/>
  <c r="AF117" i="11"/>
  <c r="W117" i="11"/>
  <c r="Z117" i="11"/>
  <c r="AU117" i="11"/>
  <c r="AX117" i="11"/>
  <c r="BJ117" i="11"/>
  <c r="K117" i="11"/>
  <c r="AO117" i="11"/>
  <c r="BG117" i="11"/>
  <c r="N117" i="11"/>
  <c r="AR117" i="11"/>
  <c r="BM117" i="11"/>
  <c r="BP117" i="11"/>
  <c r="BN93" i="11"/>
  <c r="E101" i="11"/>
  <c r="B100" i="11"/>
  <c r="K101" i="11"/>
  <c r="AC101" i="11"/>
  <c r="AF101" i="11"/>
  <c r="AO101" i="11"/>
  <c r="AU101" i="11"/>
  <c r="AX101" i="11"/>
  <c r="BP101" i="11"/>
  <c r="AR101" i="11"/>
  <c r="BJ101" i="11"/>
  <c r="W101" i="11"/>
  <c r="Z101" i="11"/>
  <c r="H101" i="11"/>
  <c r="N101" i="11"/>
  <c r="BG101" i="11"/>
  <c r="BM101" i="11"/>
  <c r="AF121" i="11"/>
  <c r="BM121" i="11"/>
  <c r="AU94" i="11"/>
  <c r="AX94" i="11"/>
  <c r="BJ94" i="11"/>
  <c r="AC136" i="11"/>
  <c r="AU136" i="11"/>
  <c r="AR81" i="11"/>
  <c r="AF81" i="11"/>
  <c r="E81" i="11"/>
  <c r="BG81" i="11"/>
  <c r="BM81" i="11"/>
  <c r="L88" i="11"/>
  <c r="AV88" i="11"/>
  <c r="AY88" i="11"/>
  <c r="BN88" i="11"/>
  <c r="BQ88" i="11"/>
  <c r="AD88" i="11"/>
  <c r="F88" i="11"/>
  <c r="X88" i="11"/>
  <c r="AA88" i="11"/>
  <c r="BK88" i="11"/>
  <c r="AS88" i="11"/>
  <c r="AG88" i="11"/>
  <c r="AP88" i="11"/>
  <c r="BH88" i="11"/>
  <c r="E129" i="11"/>
  <c r="B128" i="11"/>
  <c r="K129" i="11"/>
  <c r="AC129" i="11"/>
  <c r="AF129" i="11"/>
  <c r="AO129" i="11"/>
  <c r="AR129" i="11"/>
  <c r="AU129" i="11"/>
  <c r="BJ129" i="11"/>
  <c r="BP129" i="11"/>
  <c r="H129" i="11"/>
  <c r="N129" i="11"/>
  <c r="AX129" i="11"/>
  <c r="BM129" i="11"/>
  <c r="W129" i="11"/>
  <c r="Z129" i="11"/>
  <c r="BG129" i="11"/>
  <c r="BJ114" i="11"/>
  <c r="AR114" i="11"/>
  <c r="F15" i="11"/>
  <c r="J30" i="26"/>
  <c r="G15" i="26"/>
  <c r="AP15" i="11"/>
  <c r="AG15" i="11"/>
  <c r="W15" i="11"/>
  <c r="O88" i="11"/>
  <c r="AU81" i="11"/>
  <c r="AC15" i="11"/>
  <c r="AA15" i="11"/>
  <c r="AO53" i="11"/>
  <c r="BM136" i="11"/>
  <c r="AF136" i="11"/>
  <c r="K136" i="11"/>
  <c r="AO81" i="11"/>
  <c r="K81" i="11"/>
  <c r="BM114" i="11"/>
  <c r="AC114" i="11"/>
  <c r="AO114" i="11"/>
  <c r="K114" i="11"/>
  <c r="AX136" i="11"/>
  <c r="AD15" i="11"/>
  <c r="BJ160" i="11"/>
  <c r="AR160" i="11"/>
  <c r="AO160" i="11"/>
  <c r="AY124" i="11"/>
  <c r="BN124" i="11"/>
  <c r="L113" i="11"/>
  <c r="C112" i="11"/>
  <c r="I113" i="11"/>
  <c r="O113" i="11"/>
  <c r="AA113" i="11"/>
  <c r="X113" i="11"/>
  <c r="AG113" i="11"/>
  <c r="AS113" i="11"/>
  <c r="AY113" i="11"/>
  <c r="AP113" i="11"/>
  <c r="AV113" i="11"/>
  <c r="BN113" i="11"/>
  <c r="BQ113" i="11"/>
  <c r="AD113" i="11"/>
  <c r="BH113" i="11"/>
  <c r="BK113" i="11"/>
  <c r="F113" i="11"/>
  <c r="F129" i="11"/>
  <c r="L129" i="11"/>
  <c r="C128" i="11"/>
  <c r="I129" i="11"/>
  <c r="O129" i="11"/>
  <c r="AA129" i="11"/>
  <c r="AG129" i="11"/>
  <c r="X129" i="11"/>
  <c r="AS129" i="11"/>
  <c r="AY129" i="11"/>
  <c r="BN129" i="11"/>
  <c r="BQ129" i="11"/>
  <c r="AD129" i="11"/>
  <c r="AP129" i="11"/>
  <c r="AV129" i="11"/>
  <c r="BK129" i="11"/>
  <c r="BH129" i="11"/>
  <c r="C153" i="11"/>
  <c r="I154" i="11"/>
  <c r="F154" i="11"/>
  <c r="X154" i="11"/>
  <c r="L154" i="11"/>
  <c r="AD154" i="11"/>
  <c r="AA154" i="11"/>
  <c r="AP154" i="11"/>
  <c r="AV154" i="11"/>
  <c r="O154" i="11"/>
  <c r="BK154" i="11"/>
  <c r="AG154" i="11"/>
  <c r="AS154" i="11"/>
  <c r="AY154" i="11"/>
  <c r="BQ154" i="11"/>
  <c r="BH154" i="11"/>
  <c r="BN154" i="11"/>
  <c r="E74" i="11"/>
  <c r="B73" i="11"/>
  <c r="W74" i="11"/>
  <c r="N74" i="11"/>
  <c r="H74" i="11"/>
  <c r="Z74" i="11"/>
  <c r="K74" i="11"/>
  <c r="AF74" i="11"/>
  <c r="AC74" i="11"/>
  <c r="AX74" i="11"/>
  <c r="AO74" i="11"/>
  <c r="BG74" i="11"/>
  <c r="BM74" i="11"/>
  <c r="BP74" i="11"/>
  <c r="BJ74" i="11"/>
  <c r="AR74" i="11"/>
  <c r="AU74" i="11"/>
  <c r="K15" i="11"/>
  <c r="L15" i="11"/>
  <c r="I152" i="11"/>
  <c r="C151" i="11"/>
  <c r="L152" i="11"/>
  <c r="X152" i="11"/>
  <c r="O152" i="11"/>
  <c r="AD152" i="11"/>
  <c r="F152" i="11"/>
  <c r="AP152" i="11"/>
  <c r="AV152" i="11"/>
  <c r="AY152" i="11"/>
  <c r="BK152" i="11"/>
  <c r="BQ152" i="11"/>
  <c r="AA152" i="11"/>
  <c r="AG152" i="11"/>
  <c r="BH152" i="11"/>
  <c r="AS152" i="11"/>
  <c r="BN152" i="11"/>
  <c r="C101" i="11"/>
  <c r="I102" i="11"/>
  <c r="O102" i="11"/>
  <c r="L102" i="11"/>
  <c r="X102" i="11"/>
  <c r="F102" i="11"/>
  <c r="AD102" i="11"/>
  <c r="AP102" i="11"/>
  <c r="AV102" i="11"/>
  <c r="AA102" i="11"/>
  <c r="AG102" i="11"/>
  <c r="BK102" i="11"/>
  <c r="AS102" i="11"/>
  <c r="BH102" i="11"/>
  <c r="BN102" i="11"/>
  <c r="AY102" i="11"/>
  <c r="BQ102" i="11"/>
  <c r="BP53" i="11"/>
  <c r="Z53" i="11"/>
  <c r="BJ53" i="11"/>
  <c r="AD53" i="11"/>
  <c r="BN53" i="11"/>
  <c r="O53" i="11"/>
  <c r="AY53" i="11"/>
  <c r="H27" i="26"/>
  <c r="AY15" i="11"/>
  <c r="C119" i="11"/>
  <c r="I120" i="11"/>
  <c r="F120" i="11"/>
  <c r="X120" i="11"/>
  <c r="AA120" i="11"/>
  <c r="AD120" i="11"/>
  <c r="AP120" i="11"/>
  <c r="AV120" i="11"/>
  <c r="O120" i="11"/>
  <c r="BK120" i="11"/>
  <c r="BQ120" i="11"/>
  <c r="L120" i="11"/>
  <c r="AS120" i="11"/>
  <c r="AG120" i="11"/>
  <c r="BH120" i="11"/>
  <c r="AY120" i="11"/>
  <c r="BN120" i="11"/>
  <c r="B87" i="11"/>
  <c r="E88" i="11"/>
  <c r="N88" i="11"/>
  <c r="W88" i="11"/>
  <c r="H88" i="11"/>
  <c r="K88" i="11"/>
  <c r="Z88" i="11"/>
  <c r="AO88" i="11"/>
  <c r="AC88" i="11"/>
  <c r="AF88" i="11"/>
  <c r="BG88" i="11"/>
  <c r="AR88" i="11"/>
  <c r="BM88" i="11"/>
  <c r="AX88" i="11"/>
  <c r="BJ88" i="11"/>
  <c r="AU88" i="11"/>
  <c r="BP88" i="11"/>
  <c r="E105" i="11"/>
  <c r="AU105" i="11"/>
  <c r="O15" i="11"/>
  <c r="H159" i="11"/>
  <c r="K159" i="11"/>
  <c r="AC159" i="11"/>
  <c r="AF159" i="11"/>
  <c r="BJ159" i="11"/>
  <c r="BP159" i="11"/>
  <c r="BM159" i="11"/>
  <c r="Z159" i="11"/>
  <c r="B119" i="11"/>
  <c r="E120" i="11"/>
  <c r="W120" i="11"/>
  <c r="N120" i="11"/>
  <c r="H120" i="11"/>
  <c r="AO120" i="11"/>
  <c r="AF120" i="11"/>
  <c r="BG120" i="11"/>
  <c r="K120" i="11"/>
  <c r="AR120" i="11"/>
  <c r="AU120" i="11"/>
  <c r="BM120" i="11"/>
  <c r="BP120" i="11"/>
  <c r="Z120" i="11"/>
  <c r="AX120" i="11"/>
  <c r="BJ120" i="11"/>
  <c r="AC120" i="11"/>
  <c r="E93" i="11"/>
  <c r="B92" i="11"/>
  <c r="H93" i="11"/>
  <c r="Z93" i="11"/>
  <c r="N93" i="11"/>
  <c r="AC93" i="11"/>
  <c r="AF93" i="11"/>
  <c r="AU93" i="11"/>
  <c r="AX93" i="11"/>
  <c r="BP93" i="11"/>
  <c r="BG93" i="11"/>
  <c r="BJ93" i="11"/>
  <c r="W93" i="11"/>
  <c r="AO93" i="11"/>
  <c r="BM93" i="11"/>
  <c r="K93" i="11"/>
  <c r="AR93" i="11"/>
  <c r="BG53" i="11"/>
  <c r="W53" i="11"/>
  <c r="B123" i="11"/>
  <c r="K124" i="11"/>
  <c r="H124" i="11"/>
  <c r="W124" i="11"/>
  <c r="N124" i="11"/>
  <c r="Z124" i="11"/>
  <c r="AO124" i="11"/>
  <c r="AF124" i="11"/>
  <c r="BG124" i="11"/>
  <c r="AX124" i="11"/>
  <c r="BM124" i="11"/>
  <c r="E124" i="11"/>
  <c r="BP124" i="11"/>
  <c r="AC124" i="11"/>
  <c r="BJ124" i="11"/>
  <c r="AU124" i="11"/>
  <c r="AR124" i="11"/>
  <c r="E53" i="11"/>
  <c r="AF53" i="11"/>
  <c r="E63" i="11"/>
  <c r="B62" i="11"/>
  <c r="H63" i="11"/>
  <c r="K63" i="11"/>
  <c r="AC63" i="11"/>
  <c r="Z63" i="11"/>
  <c r="AO63" i="11"/>
  <c r="AR63" i="11"/>
  <c r="BJ63" i="11"/>
  <c r="AF63" i="11"/>
  <c r="W63" i="11"/>
  <c r="AX63" i="11"/>
  <c r="N63" i="11"/>
  <c r="BG63" i="11"/>
  <c r="BP63" i="11"/>
  <c r="AU63" i="11"/>
  <c r="BM63" i="11"/>
  <c r="AA53" i="11"/>
  <c r="BK53" i="11"/>
  <c r="I3" i="11"/>
  <c r="H6" i="11"/>
  <c r="E15" i="11"/>
  <c r="G19" i="26"/>
  <c r="X15" i="11"/>
  <c r="E125" i="11"/>
  <c r="H125" i="11"/>
  <c r="K125" i="11"/>
  <c r="Z125" i="11"/>
  <c r="N125" i="11"/>
  <c r="AC125" i="11"/>
  <c r="AF125" i="11"/>
  <c r="AO125" i="11"/>
  <c r="AU125" i="11"/>
  <c r="BP125" i="11"/>
  <c r="AR125" i="11"/>
  <c r="BJ125" i="11"/>
  <c r="BG125" i="11"/>
  <c r="BM125" i="11"/>
  <c r="W125" i="11"/>
  <c r="AX125" i="11"/>
  <c r="I87" i="11"/>
  <c r="AA87" i="11"/>
  <c r="AG87" i="11"/>
  <c r="AY87" i="11"/>
  <c r="AV87" i="11"/>
  <c r="BK87" i="11"/>
  <c r="B65" i="11"/>
  <c r="E66" i="11"/>
  <c r="H66" i="11"/>
  <c r="W66" i="11"/>
  <c r="N66" i="11"/>
  <c r="AF66" i="11"/>
  <c r="AO66" i="11"/>
  <c r="AR66" i="11"/>
  <c r="BG66" i="11"/>
  <c r="BM66" i="11"/>
  <c r="BP66" i="11"/>
  <c r="K66" i="11"/>
  <c r="AC66" i="11"/>
  <c r="AU66" i="11"/>
  <c r="Z66" i="11"/>
  <c r="BJ66" i="11"/>
  <c r="AX66" i="11"/>
  <c r="B149" i="11"/>
  <c r="H150" i="11"/>
  <c r="E150" i="11"/>
  <c r="W150" i="11"/>
  <c r="K150" i="11"/>
  <c r="N150" i="11"/>
  <c r="Z150" i="11"/>
  <c r="AO150" i="11"/>
  <c r="AF150" i="11"/>
  <c r="BG150" i="11"/>
  <c r="AU150" i="11"/>
  <c r="AX150" i="11"/>
  <c r="AC150" i="11"/>
  <c r="BM150" i="11"/>
  <c r="BP150" i="11"/>
  <c r="AR150" i="11"/>
  <c r="BJ150" i="11"/>
  <c r="E82" i="11"/>
  <c r="BP82" i="11"/>
  <c r="E80" i="11"/>
  <c r="W80" i="11"/>
  <c r="AR80" i="11"/>
  <c r="AU80" i="11"/>
  <c r="AX80" i="11"/>
  <c r="BP80" i="11"/>
  <c r="E144" i="11"/>
  <c r="B143" i="11"/>
  <c r="W144" i="11"/>
  <c r="H144" i="11"/>
  <c r="N144" i="11"/>
  <c r="AO144" i="11"/>
  <c r="AF144" i="11"/>
  <c r="BG144" i="11"/>
  <c r="Z144" i="11"/>
  <c r="AR144" i="11"/>
  <c r="BM144" i="11"/>
  <c r="K144" i="11"/>
  <c r="AX144" i="11"/>
  <c r="AC144" i="11"/>
  <c r="AU144" i="11"/>
  <c r="BJ144" i="11"/>
  <c r="BP144" i="11"/>
  <c r="L115" i="11"/>
  <c r="I115" i="11"/>
  <c r="F115" i="11"/>
  <c r="O115" i="11"/>
  <c r="AA115" i="11"/>
  <c r="AG115" i="11"/>
  <c r="AS115" i="11"/>
  <c r="AY115" i="11"/>
  <c r="AV115" i="11"/>
  <c r="BN115" i="11"/>
  <c r="AP115" i="11"/>
  <c r="BH115" i="11"/>
  <c r="BK115" i="11"/>
  <c r="BQ115" i="11"/>
  <c r="X115" i="11"/>
  <c r="AD115" i="11"/>
  <c r="E97" i="11"/>
  <c r="H97" i="11"/>
  <c r="B96" i="11"/>
  <c r="K97" i="11"/>
  <c r="Z97" i="11"/>
  <c r="W97" i="11"/>
  <c r="N97" i="11"/>
  <c r="AC97" i="11"/>
  <c r="AO97" i="11"/>
  <c r="BP97" i="11"/>
  <c r="AF97" i="11"/>
  <c r="AR97" i="11"/>
  <c r="BJ97" i="11"/>
  <c r="BG97" i="11"/>
  <c r="AU97" i="11"/>
  <c r="AX97" i="11"/>
  <c r="BM97" i="11"/>
  <c r="H53" i="11"/>
  <c r="AR53" i="11"/>
  <c r="L53" i="11"/>
  <c r="F53" i="11"/>
  <c r="AG53" i="11"/>
  <c r="BQ53" i="11"/>
  <c r="AP53" i="11"/>
  <c r="G52" i="26"/>
  <c r="J6" i="26"/>
  <c r="BJ15" i="11"/>
  <c r="G30" i="26"/>
  <c r="AV15" i="11"/>
  <c r="AO15" i="11"/>
  <c r="O135" i="11"/>
  <c r="X135" i="11"/>
  <c r="AD135" i="11"/>
  <c r="BQ135" i="11"/>
  <c r="B107" i="11"/>
  <c r="H108" i="11"/>
  <c r="K108" i="11"/>
  <c r="W108" i="11"/>
  <c r="E108" i="11"/>
  <c r="N108" i="11"/>
  <c r="Z108" i="11"/>
  <c r="AO108" i="11"/>
  <c r="AF108" i="11"/>
  <c r="BG108" i="11"/>
  <c r="AU108" i="11"/>
  <c r="AC108" i="11"/>
  <c r="AR108" i="11"/>
  <c r="BM108" i="11"/>
  <c r="BP108" i="11"/>
  <c r="AX108" i="11"/>
  <c r="BJ108" i="11"/>
  <c r="I144" i="11"/>
  <c r="C143" i="11"/>
  <c r="F144" i="11"/>
  <c r="X144" i="11"/>
  <c r="AD144" i="11"/>
  <c r="AP144" i="11"/>
  <c r="AV144" i="11"/>
  <c r="AY144" i="11"/>
  <c r="BK144" i="11"/>
  <c r="BQ144" i="11"/>
  <c r="AA144" i="11"/>
  <c r="O144" i="11"/>
  <c r="BH144" i="11"/>
  <c r="AG144" i="11"/>
  <c r="AS144" i="11"/>
  <c r="BN144" i="11"/>
  <c r="L144" i="11"/>
  <c r="B134" i="11"/>
  <c r="K135" i="11"/>
  <c r="Z135" i="11"/>
  <c r="AR135" i="11"/>
  <c r="AU135" i="11"/>
  <c r="BJ135" i="11"/>
  <c r="AX135" i="11"/>
  <c r="AO135" i="11"/>
  <c r="BM135" i="11"/>
  <c r="BH96" i="11"/>
  <c r="C79" i="11"/>
  <c r="I80" i="11"/>
  <c r="F80" i="11"/>
  <c r="X80" i="11"/>
  <c r="AD80" i="11"/>
  <c r="O80" i="11"/>
  <c r="AP80" i="11"/>
  <c r="AV80" i="11"/>
  <c r="AA80" i="11"/>
  <c r="BK80" i="11"/>
  <c r="BQ80" i="11"/>
  <c r="L80" i="11"/>
  <c r="AG80" i="11"/>
  <c r="AS80" i="11"/>
  <c r="BH80" i="11"/>
  <c r="BN80" i="11"/>
  <c r="AY80" i="11"/>
  <c r="C126" i="11"/>
  <c r="L127" i="11"/>
  <c r="F127" i="11"/>
  <c r="O127" i="11"/>
  <c r="AA127" i="11"/>
  <c r="AG127" i="11"/>
  <c r="AS127" i="11"/>
  <c r="AY127" i="11"/>
  <c r="I127" i="11"/>
  <c r="AP127" i="11"/>
  <c r="AV127" i="11"/>
  <c r="BN127" i="11"/>
  <c r="BH127" i="11"/>
  <c r="BQ127" i="11"/>
  <c r="X127" i="11"/>
  <c r="AD127" i="11"/>
  <c r="BK127" i="11"/>
  <c r="C108" i="11"/>
  <c r="L109" i="11"/>
  <c r="F109" i="11"/>
  <c r="I109" i="11"/>
  <c r="O109" i="11"/>
  <c r="AA109" i="11"/>
  <c r="X109" i="11"/>
  <c r="AG109" i="11"/>
  <c r="AS109" i="11"/>
  <c r="AY109" i="11"/>
  <c r="AP109" i="11"/>
  <c r="BN109" i="11"/>
  <c r="BH109" i="11"/>
  <c r="BQ109" i="11"/>
  <c r="AD109" i="11"/>
  <c r="BK109" i="11"/>
  <c r="AV109" i="11"/>
  <c r="C84" i="11"/>
  <c r="L85" i="11"/>
  <c r="F85" i="11"/>
  <c r="I85" i="11"/>
  <c r="O85" i="11"/>
  <c r="AA85" i="11"/>
  <c r="AG85" i="11"/>
  <c r="AD85" i="11"/>
  <c r="AS85" i="11"/>
  <c r="AY85" i="11"/>
  <c r="BN85" i="11"/>
  <c r="X85" i="11"/>
  <c r="BQ85" i="11"/>
  <c r="AP85" i="11"/>
  <c r="AV85" i="11"/>
  <c r="BH85" i="11"/>
  <c r="BK85" i="11"/>
  <c r="AX53" i="11"/>
  <c r="X53" i="11"/>
  <c r="BH53" i="11"/>
  <c r="I53" i="11"/>
  <c r="AS53" i="11"/>
  <c r="C62" i="11"/>
  <c r="F63" i="11"/>
  <c r="L63" i="11"/>
  <c r="O63" i="11"/>
  <c r="AA63" i="11"/>
  <c r="AG63" i="11"/>
  <c r="AS63" i="11"/>
  <c r="AY63" i="11"/>
  <c r="I63" i="11"/>
  <c r="X63" i="11"/>
  <c r="AD63" i="11"/>
  <c r="BH63" i="11"/>
  <c r="BN63" i="11"/>
  <c r="AP63" i="11"/>
  <c r="AV63" i="11"/>
  <c r="BK63" i="11"/>
  <c r="BQ63" i="11"/>
  <c r="AV53" i="11"/>
  <c r="C66" i="11"/>
  <c r="F67" i="11"/>
  <c r="L67" i="11"/>
  <c r="I67" i="11"/>
  <c r="O67" i="11"/>
  <c r="AA67" i="11"/>
  <c r="AG67" i="11"/>
  <c r="AS67" i="11"/>
  <c r="AY67" i="11"/>
  <c r="BH67" i="11"/>
  <c r="BN67" i="11"/>
  <c r="AD67" i="11"/>
  <c r="AV67" i="11"/>
  <c r="BQ67" i="11"/>
  <c r="BK67" i="11"/>
  <c r="X67" i="11"/>
  <c r="AP67" i="11"/>
  <c r="I106" i="11"/>
  <c r="F106" i="11"/>
  <c r="X106" i="11"/>
  <c r="AD106" i="11"/>
  <c r="L106" i="11"/>
  <c r="AP106" i="11"/>
  <c r="AV106" i="11"/>
  <c r="O106" i="11"/>
  <c r="BH106" i="11"/>
  <c r="BK106" i="11"/>
  <c r="C105" i="11"/>
  <c r="AG106" i="11"/>
  <c r="AY106" i="11"/>
  <c r="BQ106" i="11"/>
  <c r="AS106" i="11"/>
  <c r="BN106" i="11"/>
  <c r="AA106" i="11"/>
  <c r="J19" i="26"/>
  <c r="J37" i="26"/>
  <c r="J4" i="26"/>
  <c r="G41" i="26"/>
  <c r="G37" i="26"/>
  <c r="H7" i="26"/>
  <c r="H18" i="26"/>
  <c r="H5" i="26"/>
  <c r="H40" i="26"/>
  <c r="J50" i="26"/>
  <c r="J41" i="26"/>
  <c r="G26" i="26"/>
  <c r="G48" i="26"/>
  <c r="H47" i="26"/>
  <c r="H3" i="26"/>
  <c r="AR15" i="11"/>
  <c r="H25" i="26"/>
  <c r="AS15" i="11"/>
  <c r="I39" i="26"/>
  <c r="I50" i="26"/>
  <c r="I6" i="26"/>
  <c r="I17" i="26"/>
  <c r="I8" i="26"/>
  <c r="I19" i="26"/>
  <c r="I41" i="26"/>
  <c r="I52" i="26"/>
  <c r="I28" i="26"/>
  <c r="AU15" i="11"/>
  <c r="I48" i="26"/>
  <c r="I37" i="26"/>
  <c r="I4" i="26"/>
  <c r="I15" i="26"/>
  <c r="J28" i="26"/>
  <c r="J39" i="26"/>
  <c r="AX15" i="11"/>
  <c r="G54" i="26"/>
  <c r="G32" i="26"/>
  <c r="G21" i="26"/>
  <c r="G10" i="26"/>
  <c r="G43" i="26"/>
  <c r="G50" i="26"/>
  <c r="G17" i="26"/>
  <c r="G6" i="26"/>
  <c r="G28" i="26"/>
  <c r="H8" i="26"/>
  <c r="H19" i="26"/>
  <c r="H30" i="26"/>
  <c r="H52" i="26"/>
  <c r="H50" i="26"/>
  <c r="H28" i="26"/>
  <c r="H6" i="26"/>
  <c r="H17" i="26"/>
  <c r="H41" i="26"/>
  <c r="H39" i="26"/>
  <c r="H36" i="26"/>
  <c r="H32" i="26"/>
  <c r="H21" i="26"/>
  <c r="H54" i="26"/>
  <c r="H10" i="26"/>
  <c r="BK15" i="11"/>
  <c r="H48" i="26"/>
  <c r="H4" i="26"/>
  <c r="H26" i="26"/>
  <c r="H15" i="26"/>
  <c r="H43" i="26"/>
  <c r="I51" i="26"/>
  <c r="I7" i="26"/>
  <c r="I18" i="26"/>
  <c r="I29" i="26"/>
  <c r="I3" i="26"/>
  <c r="I47" i="26"/>
  <c r="I14" i="26"/>
  <c r="I25" i="26"/>
  <c r="I40" i="26"/>
  <c r="I36" i="26"/>
  <c r="BN15" i="11"/>
  <c r="I20" i="26"/>
  <c r="I31" i="26"/>
  <c r="I53" i="26"/>
  <c r="I9" i="26"/>
  <c r="I49" i="26"/>
  <c r="I5" i="26"/>
  <c r="I27" i="26"/>
  <c r="I16" i="26"/>
  <c r="I54" i="26"/>
  <c r="I21" i="26"/>
  <c r="I32" i="26"/>
  <c r="I10" i="26"/>
  <c r="I38" i="26"/>
  <c r="J25" i="26"/>
  <c r="J47" i="26"/>
  <c r="J3" i="26"/>
  <c r="J14" i="26"/>
  <c r="J54" i="26"/>
  <c r="J10" i="26"/>
  <c r="J32" i="26"/>
  <c r="J21" i="26"/>
  <c r="J16" i="26"/>
  <c r="J5" i="26"/>
  <c r="J27" i="26"/>
  <c r="J49" i="26"/>
  <c r="J36" i="26"/>
  <c r="J53" i="26"/>
  <c r="J9" i="26"/>
  <c r="J31" i="26"/>
  <c r="J20" i="26"/>
  <c r="J18" i="26"/>
  <c r="J29" i="26"/>
  <c r="J51" i="26"/>
  <c r="J7" i="26"/>
  <c r="E89" i="32"/>
  <c r="E105" i="32"/>
  <c r="E97" i="32"/>
  <c r="G16" i="26"/>
  <c r="G27" i="26"/>
  <c r="G49" i="26"/>
  <c r="G38" i="26"/>
  <c r="G25" i="26"/>
  <c r="G47" i="26"/>
  <c r="G36" i="26"/>
  <c r="B55" i="26"/>
  <c r="G11" i="26"/>
  <c r="G14" i="26"/>
  <c r="G5" i="26"/>
  <c r="G18" i="26"/>
  <c r="G29" i="26"/>
  <c r="G51" i="26"/>
  <c r="G40" i="26"/>
  <c r="G31" i="26"/>
  <c r="G20" i="26"/>
  <c r="G53" i="26"/>
  <c r="G42" i="26"/>
  <c r="E6" i="30"/>
  <c r="E15" i="30"/>
  <c r="C15" i="30"/>
  <c r="D15" i="30"/>
  <c r="E24" i="30"/>
  <c r="C24" i="30"/>
  <c r="D24" i="30"/>
  <c r="E10" i="30"/>
  <c r="C10" i="30"/>
  <c r="D10" i="30"/>
  <c r="E12" i="30"/>
  <c r="C12" i="30"/>
  <c r="D12" i="30"/>
  <c r="E20" i="30"/>
  <c r="C20" i="30"/>
  <c r="D20" i="30"/>
  <c r="E28" i="30"/>
  <c r="C28" i="30"/>
  <c r="D28" i="30"/>
  <c r="E17" i="30"/>
  <c r="C17" i="30"/>
  <c r="D17" i="30"/>
  <c r="E18" i="30"/>
  <c r="C18" i="30"/>
  <c r="D18" i="30"/>
  <c r="E21" i="30"/>
  <c r="C21" i="30"/>
  <c r="D21" i="30"/>
  <c r="E27" i="30"/>
  <c r="C27" i="30"/>
  <c r="D27" i="30"/>
  <c r="E9" i="30"/>
  <c r="C9" i="30"/>
  <c r="D9" i="30"/>
  <c r="E22" i="30"/>
  <c r="C22" i="30"/>
  <c r="D22" i="30"/>
  <c r="E14" i="30"/>
  <c r="C14" i="30"/>
  <c r="D14" i="30"/>
  <c r="E19" i="30"/>
  <c r="C19" i="30"/>
  <c r="D19" i="30"/>
  <c r="E13" i="30"/>
  <c r="C13" i="30"/>
  <c r="D13" i="30"/>
  <c r="E26" i="30"/>
  <c r="C26" i="30"/>
  <c r="D26" i="30"/>
  <c r="E23" i="30"/>
  <c r="C23" i="30"/>
  <c r="D23" i="30"/>
  <c r="E11" i="30"/>
  <c r="C11" i="30"/>
  <c r="D11" i="30"/>
  <c r="AP135" i="11"/>
  <c r="AG135" i="11"/>
  <c r="BH135" i="11"/>
  <c r="AY135" i="11"/>
  <c r="I135" i="11"/>
  <c r="L135" i="11"/>
  <c r="AC82" i="11"/>
  <c r="BG105" i="11"/>
  <c r="BD82" i="11"/>
  <c r="BN135" i="11"/>
  <c r="F135" i="11"/>
  <c r="BK135" i="11"/>
  <c r="AV135" i="11"/>
  <c r="AS135" i="11"/>
  <c r="AA135" i="11"/>
  <c r="C134" i="11"/>
  <c r="AM134" i="11"/>
  <c r="H82" i="11"/>
  <c r="N105" i="11"/>
  <c r="AM105" i="11"/>
  <c r="AJ105" i="11"/>
  <c r="BW105" i="11"/>
  <c r="BT105" i="11"/>
  <c r="AI134" i="11"/>
  <c r="BS134" i="11"/>
  <c r="BV134" i="11"/>
  <c r="AM143" i="11"/>
  <c r="AJ143" i="11"/>
  <c r="BW143" i="11"/>
  <c r="BT143" i="11"/>
  <c r="BV92" i="11"/>
  <c r="BS92" i="11"/>
  <c r="AI92" i="11"/>
  <c r="BV73" i="11"/>
  <c r="BS73" i="11"/>
  <c r="AI73" i="11"/>
  <c r="AI100" i="11"/>
  <c r="BV100" i="11"/>
  <c r="BS100" i="11"/>
  <c r="AM159" i="11"/>
  <c r="AJ159" i="11"/>
  <c r="BW159" i="11"/>
  <c r="BT159" i="11"/>
  <c r="AM62" i="11"/>
  <c r="AJ62" i="11"/>
  <c r="BW62" i="11"/>
  <c r="BT62" i="11"/>
  <c r="BM82" i="11"/>
  <c r="N82" i="11"/>
  <c r="AI149" i="11"/>
  <c r="BV149" i="11"/>
  <c r="BS149" i="11"/>
  <c r="AX105" i="11"/>
  <c r="Z105" i="11"/>
  <c r="AM128" i="11"/>
  <c r="AJ128" i="11"/>
  <c r="BT128" i="11"/>
  <c r="BW128" i="11"/>
  <c r="F87" i="11"/>
  <c r="AM87" i="11"/>
  <c r="BW87" i="11"/>
  <c r="BT87" i="11"/>
  <c r="AJ87" i="11"/>
  <c r="AI135" i="11"/>
  <c r="BV135" i="11"/>
  <c r="BS135" i="11"/>
  <c r="AI159" i="11"/>
  <c r="BS159" i="11"/>
  <c r="BV159" i="11"/>
  <c r="AM79" i="11"/>
  <c r="AJ79" i="11"/>
  <c r="BW79" i="11"/>
  <c r="BT79" i="11"/>
  <c r="N135" i="11"/>
  <c r="AF135" i="11"/>
  <c r="AC135" i="11"/>
  <c r="H135" i="11"/>
  <c r="AI107" i="11"/>
  <c r="BV107" i="11"/>
  <c r="BS107" i="11"/>
  <c r="BJ82" i="11"/>
  <c r="BG82" i="11"/>
  <c r="AF82" i="11"/>
  <c r="BV65" i="11"/>
  <c r="BS65" i="11"/>
  <c r="AI65" i="11"/>
  <c r="BN87" i="11"/>
  <c r="AD87" i="11"/>
  <c r="L87" i="11"/>
  <c r="AI62" i="11"/>
  <c r="BS62" i="11"/>
  <c r="BV62" i="11"/>
  <c r="AI123" i="11"/>
  <c r="BV123" i="11"/>
  <c r="BS123" i="11"/>
  <c r="AI119" i="11"/>
  <c r="BV119" i="11"/>
  <c r="BS119" i="11"/>
  <c r="BG159" i="11"/>
  <c r="AR159" i="11"/>
  <c r="W159" i="11"/>
  <c r="B158" i="11"/>
  <c r="AO105" i="11"/>
  <c r="W105" i="11"/>
  <c r="BP105" i="11"/>
  <c r="AI87" i="11"/>
  <c r="BV87" i="11"/>
  <c r="BS87" i="11"/>
  <c r="AM153" i="11"/>
  <c r="AJ153" i="11"/>
  <c r="BW153" i="11"/>
  <c r="BT153" i="11"/>
  <c r="AI116" i="11"/>
  <c r="BV116" i="11"/>
  <c r="BS116" i="11"/>
  <c r="AI155" i="11"/>
  <c r="BS155" i="11"/>
  <c r="BV155" i="11"/>
  <c r="I96" i="11"/>
  <c r="AM96" i="11"/>
  <c r="AJ96" i="11"/>
  <c r="BT96" i="11"/>
  <c r="BW96" i="11"/>
  <c r="BB123" i="11"/>
  <c r="AM123" i="11"/>
  <c r="AJ123" i="11"/>
  <c r="BT123" i="11"/>
  <c r="BW123" i="11"/>
  <c r="AM108" i="11"/>
  <c r="AJ108" i="11"/>
  <c r="BW108" i="11"/>
  <c r="BT108" i="11"/>
  <c r="AI105" i="11"/>
  <c r="BV105" i="11"/>
  <c r="BS105" i="11"/>
  <c r="AI82" i="11"/>
  <c r="BV82" i="11"/>
  <c r="BS82" i="11"/>
  <c r="AM126" i="11"/>
  <c r="AJ126" i="11"/>
  <c r="BW126" i="11"/>
  <c r="BT126" i="11"/>
  <c r="AI143" i="11"/>
  <c r="BS143" i="11"/>
  <c r="BV143" i="11"/>
  <c r="AR82" i="11"/>
  <c r="AU82" i="11"/>
  <c r="BM105" i="11"/>
  <c r="AR105" i="11"/>
  <c r="B104" i="11"/>
  <c r="H104" i="11"/>
  <c r="AM101" i="11"/>
  <c r="AJ101" i="11"/>
  <c r="BT101" i="11"/>
  <c r="BW101" i="11"/>
  <c r="AM151" i="11"/>
  <c r="AJ151" i="11"/>
  <c r="BW151" i="11"/>
  <c r="BT151" i="11"/>
  <c r="AI128" i="11"/>
  <c r="BV128" i="11"/>
  <c r="BS128" i="11"/>
  <c r="K113" i="11"/>
  <c r="AI113" i="11"/>
  <c r="BV113" i="11"/>
  <c r="BS113" i="11"/>
  <c r="AM116" i="11"/>
  <c r="AJ116" i="11"/>
  <c r="BW116" i="11"/>
  <c r="BT116" i="11"/>
  <c r="AM66" i="11"/>
  <c r="AJ66" i="11"/>
  <c r="BW66" i="11"/>
  <c r="BT66" i="11"/>
  <c r="AM84" i="11"/>
  <c r="AJ84" i="11"/>
  <c r="BW84" i="11"/>
  <c r="BT84" i="11"/>
  <c r="BP135" i="11"/>
  <c r="BG135" i="11"/>
  <c r="W135" i="11"/>
  <c r="E135" i="11"/>
  <c r="BT134" i="11"/>
  <c r="AI96" i="11"/>
  <c r="BV96" i="11"/>
  <c r="BS96" i="11"/>
  <c r="AO82" i="11"/>
  <c r="AX82" i="11"/>
  <c r="Z82" i="11"/>
  <c r="K82" i="11"/>
  <c r="BQ87" i="11"/>
  <c r="AP87" i="11"/>
  <c r="X87" i="11"/>
  <c r="C86" i="11"/>
  <c r="L86" i="11"/>
  <c r="AX159" i="11"/>
  <c r="AU159" i="11"/>
  <c r="AO159" i="11"/>
  <c r="N159" i="11"/>
  <c r="E159" i="11"/>
  <c r="AF105" i="11"/>
  <c r="BJ105" i="11"/>
  <c r="AC105" i="11"/>
  <c r="H105" i="11"/>
  <c r="AM119" i="11"/>
  <c r="AJ119" i="11"/>
  <c r="BW119" i="11"/>
  <c r="BT119" i="11"/>
  <c r="AM112" i="11"/>
  <c r="AJ112" i="11"/>
  <c r="BT112" i="11"/>
  <c r="BW112" i="11"/>
  <c r="H80" i="11"/>
  <c r="AI80" i="11"/>
  <c r="BS80" i="11"/>
  <c r="BV80" i="11"/>
  <c r="AM73" i="11"/>
  <c r="AJ73" i="11"/>
  <c r="BW73" i="11"/>
  <c r="BT73" i="11"/>
  <c r="BA82" i="11"/>
  <c r="X93" i="11"/>
  <c r="AM93" i="11"/>
  <c r="AJ93" i="11"/>
  <c r="BW93" i="11"/>
  <c r="BT93" i="11"/>
  <c r="BA159" i="11"/>
  <c r="AM135" i="11"/>
  <c r="AJ135" i="11"/>
  <c r="BW135" i="11"/>
  <c r="BT135" i="11"/>
  <c r="BN3" i="11"/>
  <c r="BN6" i="11"/>
  <c r="BM6" i="11"/>
  <c r="BP3" i="11"/>
  <c r="C95" i="11"/>
  <c r="I123" i="11"/>
  <c r="AO80" i="11"/>
  <c r="AC80" i="11"/>
  <c r="N80" i="11"/>
  <c r="B79" i="11"/>
  <c r="H79" i="11"/>
  <c r="BJ80" i="11"/>
  <c r="BG80" i="11"/>
  <c r="K80" i="11"/>
  <c r="BK96" i="11"/>
  <c r="BQ123" i="11"/>
  <c r="AP96" i="11"/>
  <c r="AY123" i="11"/>
  <c r="Z80" i="11"/>
  <c r="BM80" i="11"/>
  <c r="AF80" i="11"/>
  <c r="AP93" i="11"/>
  <c r="X96" i="11"/>
  <c r="AA123" i="11"/>
  <c r="BH93" i="11"/>
  <c r="BN96" i="11"/>
  <c r="AS96" i="11"/>
  <c r="F96" i="11"/>
  <c r="AP123" i="11"/>
  <c r="AS123" i="11"/>
  <c r="F123" i="11"/>
  <c r="BB96" i="11"/>
  <c r="BG113" i="11"/>
  <c r="AY96" i="11"/>
  <c r="AG96" i="11"/>
  <c r="AA96" i="11"/>
  <c r="O96" i="11"/>
  <c r="AD123" i="11"/>
  <c r="BN123" i="11"/>
  <c r="X123" i="11"/>
  <c r="O123" i="11"/>
  <c r="C92" i="11"/>
  <c r="I93" i="11"/>
  <c r="BE96" i="11"/>
  <c r="L96" i="11"/>
  <c r="BK123" i="11"/>
  <c r="L123" i="11"/>
  <c r="BQ96" i="11"/>
  <c r="AV96" i="11"/>
  <c r="AD96" i="11"/>
  <c r="AV123" i="11"/>
  <c r="BH123" i="11"/>
  <c r="AG123" i="11"/>
  <c r="C122" i="11"/>
  <c r="BK93" i="11"/>
  <c r="BE126" i="11"/>
  <c r="BB126" i="11"/>
  <c r="BD96" i="11"/>
  <c r="BA96" i="11"/>
  <c r="BD87" i="11"/>
  <c r="BA87" i="11"/>
  <c r="BE153" i="11"/>
  <c r="BB153" i="11"/>
  <c r="BD128" i="11"/>
  <c r="BA128" i="11"/>
  <c r="B112" i="11"/>
  <c r="BD113" i="11"/>
  <c r="BA113" i="11"/>
  <c r="BE79" i="11"/>
  <c r="BB79" i="11"/>
  <c r="AR113" i="11"/>
  <c r="H113" i="11"/>
  <c r="BD134" i="11"/>
  <c r="BA134" i="11"/>
  <c r="BE143" i="11"/>
  <c r="BB143" i="11"/>
  <c r="BD149" i="11"/>
  <c r="BA149" i="11"/>
  <c r="BD92" i="11"/>
  <c r="BA92" i="11"/>
  <c r="BE119" i="11"/>
  <c r="BB119" i="11"/>
  <c r="BE112" i="11"/>
  <c r="BB112" i="11"/>
  <c r="BD116" i="11"/>
  <c r="BA116" i="11"/>
  <c r="BE93" i="11"/>
  <c r="BB93" i="11"/>
  <c r="F93" i="11"/>
  <c r="L93" i="11"/>
  <c r="BE66" i="11"/>
  <c r="BB66" i="11"/>
  <c r="BE84" i="11"/>
  <c r="BB84" i="11"/>
  <c r="N113" i="11"/>
  <c r="BP113" i="11"/>
  <c r="E113" i="11"/>
  <c r="BD143" i="11"/>
  <c r="BA143" i="11"/>
  <c r="BA65" i="11"/>
  <c r="BD65" i="11"/>
  <c r="BH87" i="11"/>
  <c r="AS87" i="11"/>
  <c r="O87" i="11"/>
  <c r="BA73" i="11"/>
  <c r="BD73" i="11"/>
  <c r="BD100" i="11"/>
  <c r="BA100" i="11"/>
  <c r="AG93" i="11"/>
  <c r="AS93" i="11"/>
  <c r="AY93" i="11"/>
  <c r="O93" i="11"/>
  <c r="BD80" i="11"/>
  <c r="BA80" i="11"/>
  <c r="BE73" i="11"/>
  <c r="BB73" i="11"/>
  <c r="O73" i="11"/>
  <c r="AS73" i="11"/>
  <c r="BH73" i="11"/>
  <c r="BK73" i="11"/>
  <c r="AV73" i="11"/>
  <c r="AY73" i="11"/>
  <c r="BN73" i="11"/>
  <c r="BQ73" i="11"/>
  <c r="AG73" i="11"/>
  <c r="L73" i="11"/>
  <c r="AP73" i="11"/>
  <c r="AD73" i="11"/>
  <c r="C72" i="11"/>
  <c r="AA73" i="11"/>
  <c r="I73" i="11"/>
  <c r="X73" i="11"/>
  <c r="F73" i="11"/>
  <c r="BE159" i="11"/>
  <c r="BB159" i="11"/>
  <c r="L159" i="11"/>
  <c r="AG159" i="11"/>
  <c r="AA159" i="11"/>
  <c r="AV159" i="11"/>
  <c r="BN159" i="11"/>
  <c r="AP159" i="11"/>
  <c r="C158" i="11"/>
  <c r="X159" i="11"/>
  <c r="BH159" i="11"/>
  <c r="AY159" i="11"/>
  <c r="AS159" i="11"/>
  <c r="O159" i="11"/>
  <c r="BQ159" i="11"/>
  <c r="AD159" i="11"/>
  <c r="I159" i="11"/>
  <c r="BK159" i="11"/>
  <c r="F159" i="11"/>
  <c r="BD105" i="11"/>
  <c r="BA105" i="11"/>
  <c r="BE62" i="11"/>
  <c r="BB62" i="11"/>
  <c r="BE134" i="11"/>
  <c r="BD155" i="11"/>
  <c r="BA155" i="11"/>
  <c r="BJ155" i="11"/>
  <c r="W155" i="11"/>
  <c r="AX155" i="11"/>
  <c r="K155" i="11"/>
  <c r="AU155" i="11"/>
  <c r="BM155" i="11"/>
  <c r="Z155" i="11"/>
  <c r="AC155" i="11"/>
  <c r="H155" i="11"/>
  <c r="BG155" i="11"/>
  <c r="B154" i="11"/>
  <c r="AO155" i="11"/>
  <c r="N155" i="11"/>
  <c r="BP155" i="11"/>
  <c r="AF155" i="11"/>
  <c r="AR155" i="11"/>
  <c r="E155" i="11"/>
  <c r="BE105" i="11"/>
  <c r="BB105" i="11"/>
  <c r="BE108" i="11"/>
  <c r="BB108" i="11"/>
  <c r="BM113" i="11"/>
  <c r="AC113" i="11"/>
  <c r="BE95" i="11"/>
  <c r="BD107" i="11"/>
  <c r="BA107" i="11"/>
  <c r="BA62" i="11"/>
  <c r="BD62" i="11"/>
  <c r="BD123" i="11"/>
  <c r="BA123" i="11"/>
  <c r="BD119" i="11"/>
  <c r="BA119" i="11"/>
  <c r="BD158" i="11"/>
  <c r="BD104" i="11"/>
  <c r="BA104" i="11"/>
  <c r="BE101" i="11"/>
  <c r="BB101" i="11"/>
  <c r="BE151" i="11"/>
  <c r="BB151" i="11"/>
  <c r="BE128" i="11"/>
  <c r="BB128" i="11"/>
  <c r="BQ93" i="11"/>
  <c r="AA93" i="11"/>
  <c r="AV93" i="11"/>
  <c r="BE87" i="11"/>
  <c r="BB87" i="11"/>
  <c r="AA116" i="11"/>
  <c r="BE116" i="11"/>
  <c r="BB116" i="11"/>
  <c r="AV116" i="11"/>
  <c r="O116" i="11"/>
  <c r="BQ116" i="11"/>
  <c r="BN116" i="11"/>
  <c r="AG116" i="11"/>
  <c r="AS116" i="11"/>
  <c r="AY116" i="11"/>
  <c r="AD116" i="11"/>
  <c r="AP116" i="11"/>
  <c r="BH116" i="11"/>
  <c r="BK116" i="11"/>
  <c r="F116" i="11"/>
  <c r="L116" i="11"/>
  <c r="X116" i="11"/>
  <c r="I116" i="11"/>
  <c r="BD135" i="11"/>
  <c r="BA135" i="11"/>
  <c r="Z128" i="11"/>
  <c r="H128" i="11"/>
  <c r="N128" i="11"/>
  <c r="AF128" i="11"/>
  <c r="AX128" i="11"/>
  <c r="BM128" i="11"/>
  <c r="K128" i="11"/>
  <c r="BG128" i="11"/>
  <c r="AC128" i="11"/>
  <c r="W128" i="11"/>
  <c r="AU128" i="11"/>
  <c r="BJ128" i="11"/>
  <c r="E128" i="11"/>
  <c r="AO128" i="11"/>
  <c r="BP128" i="11"/>
  <c r="AR128" i="11"/>
  <c r="AO113" i="11"/>
  <c r="AX113" i="11"/>
  <c r="AF113" i="11"/>
  <c r="Z113" i="11"/>
  <c r="AG92" i="11"/>
  <c r="AP92" i="11"/>
  <c r="AO116" i="11"/>
  <c r="AR116" i="11"/>
  <c r="BG116" i="11"/>
  <c r="AF116" i="11"/>
  <c r="BM116" i="11"/>
  <c r="AU116" i="11"/>
  <c r="BJ116" i="11"/>
  <c r="AX116" i="11"/>
  <c r="BP116" i="11"/>
  <c r="Z116" i="11"/>
  <c r="AC116" i="11"/>
  <c r="H116" i="11"/>
  <c r="E116" i="11"/>
  <c r="K116" i="11"/>
  <c r="W116" i="11"/>
  <c r="N116" i="11"/>
  <c r="AU113" i="11"/>
  <c r="BJ113" i="11"/>
  <c r="W113" i="11"/>
  <c r="H100" i="11"/>
  <c r="W100" i="11"/>
  <c r="AR100" i="11"/>
  <c r="AF100" i="11"/>
  <c r="BP100" i="11"/>
  <c r="N100" i="11"/>
  <c r="BG100" i="11"/>
  <c r="AO100" i="11"/>
  <c r="BM100" i="11"/>
  <c r="BJ100" i="11"/>
  <c r="AU100" i="11"/>
  <c r="Z100" i="11"/>
  <c r="AC100" i="11"/>
  <c r="AX100" i="11"/>
  <c r="E100" i="11"/>
  <c r="K100" i="11"/>
  <c r="B99" i="11"/>
  <c r="C107" i="11"/>
  <c r="F108" i="11"/>
  <c r="I108" i="11"/>
  <c r="L108" i="11"/>
  <c r="X108" i="11"/>
  <c r="AD108" i="11"/>
  <c r="O108" i="11"/>
  <c r="AA108" i="11"/>
  <c r="AP108" i="11"/>
  <c r="AV108" i="11"/>
  <c r="AY108" i="11"/>
  <c r="BK108" i="11"/>
  <c r="BQ108" i="11"/>
  <c r="AG108" i="11"/>
  <c r="BH108" i="11"/>
  <c r="AS108" i="11"/>
  <c r="BN108" i="11"/>
  <c r="E143" i="11"/>
  <c r="B142" i="11"/>
  <c r="H143" i="11"/>
  <c r="Z143" i="11"/>
  <c r="K143" i="11"/>
  <c r="W143" i="11"/>
  <c r="AC143" i="11"/>
  <c r="AR143" i="11"/>
  <c r="BG143" i="11"/>
  <c r="AF143" i="11"/>
  <c r="AU143" i="11"/>
  <c r="BJ143" i="11"/>
  <c r="BP143" i="11"/>
  <c r="BM143" i="11"/>
  <c r="AX143" i="11"/>
  <c r="N143" i="11"/>
  <c r="AO143" i="11"/>
  <c r="B64" i="11"/>
  <c r="H65" i="11"/>
  <c r="K65" i="11"/>
  <c r="E65" i="11"/>
  <c r="N65" i="11"/>
  <c r="W65" i="11"/>
  <c r="AC65" i="11"/>
  <c r="AF65" i="11"/>
  <c r="AR65" i="11"/>
  <c r="BP65" i="11"/>
  <c r="Z65" i="11"/>
  <c r="AU65" i="11"/>
  <c r="BJ65" i="11"/>
  <c r="AX65" i="11"/>
  <c r="AO65" i="11"/>
  <c r="BG65" i="11"/>
  <c r="BM65" i="11"/>
  <c r="B86" i="11"/>
  <c r="E87" i="11"/>
  <c r="H87" i="11"/>
  <c r="K87" i="11"/>
  <c r="Z87" i="11"/>
  <c r="AR87" i="11"/>
  <c r="BG87" i="11"/>
  <c r="AC87" i="11"/>
  <c r="AF87" i="11"/>
  <c r="AU87" i="11"/>
  <c r="BJ87" i="11"/>
  <c r="BP87" i="11"/>
  <c r="N87" i="11"/>
  <c r="AX87" i="11"/>
  <c r="BM87" i="11"/>
  <c r="W87" i="11"/>
  <c r="AO87" i="11"/>
  <c r="F153" i="11"/>
  <c r="L153" i="11"/>
  <c r="I153" i="11"/>
  <c r="O153" i="11"/>
  <c r="AA153" i="11"/>
  <c r="AG153" i="11"/>
  <c r="X153" i="11"/>
  <c r="AS153" i="11"/>
  <c r="AY153" i="11"/>
  <c r="BN153" i="11"/>
  <c r="AD153" i="11"/>
  <c r="AV153" i="11"/>
  <c r="BH153" i="11"/>
  <c r="BQ153" i="11"/>
  <c r="AP153" i="11"/>
  <c r="BK153" i="11"/>
  <c r="I62" i="11"/>
  <c r="C61" i="11"/>
  <c r="F62" i="11"/>
  <c r="L62" i="11"/>
  <c r="X62" i="11"/>
  <c r="AD62" i="11"/>
  <c r="O62" i="11"/>
  <c r="AP62" i="11"/>
  <c r="AV62" i="11"/>
  <c r="AS62" i="11"/>
  <c r="BK62" i="11"/>
  <c r="AG62" i="11"/>
  <c r="AA62" i="11"/>
  <c r="AY62" i="11"/>
  <c r="BQ62" i="11"/>
  <c r="BH62" i="11"/>
  <c r="BN62" i="11"/>
  <c r="L105" i="11"/>
  <c r="F105" i="11"/>
  <c r="I105" i="11"/>
  <c r="C104" i="11"/>
  <c r="O105" i="11"/>
  <c r="AA105" i="11"/>
  <c r="AG105" i="11"/>
  <c r="AS105" i="11"/>
  <c r="AY105" i="11"/>
  <c r="AV105" i="11"/>
  <c r="BN105" i="11"/>
  <c r="BQ105" i="11"/>
  <c r="AP105" i="11"/>
  <c r="BK105" i="11"/>
  <c r="X105" i="11"/>
  <c r="BH105" i="11"/>
  <c r="AD105" i="11"/>
  <c r="O95" i="11"/>
  <c r="AA95" i="11"/>
  <c r="AS95" i="11"/>
  <c r="AY95" i="11"/>
  <c r="AV95" i="11"/>
  <c r="BH95" i="11"/>
  <c r="BK95" i="11"/>
  <c r="BQ95" i="11"/>
  <c r="E107" i="11"/>
  <c r="H107" i="11"/>
  <c r="K107" i="11"/>
  <c r="Z107" i="11"/>
  <c r="N107" i="11"/>
  <c r="W107" i="11"/>
  <c r="AC107" i="11"/>
  <c r="AR107" i="11"/>
  <c r="AO107" i="11"/>
  <c r="BG107" i="11"/>
  <c r="BJ107" i="11"/>
  <c r="AU107" i="11"/>
  <c r="BP107" i="11"/>
  <c r="AX107" i="11"/>
  <c r="BM107" i="11"/>
  <c r="AF107" i="11"/>
  <c r="I126" i="11"/>
  <c r="C125" i="11"/>
  <c r="F126" i="11"/>
  <c r="L126" i="11"/>
  <c r="X126" i="11"/>
  <c r="AD126" i="11"/>
  <c r="AP126" i="11"/>
  <c r="AV126" i="11"/>
  <c r="BK126" i="11"/>
  <c r="O126" i="11"/>
  <c r="AY126" i="11"/>
  <c r="BH126" i="11"/>
  <c r="AA126" i="11"/>
  <c r="AG126" i="11"/>
  <c r="BN126" i="11"/>
  <c r="AS126" i="11"/>
  <c r="BQ126" i="11"/>
  <c r="B111" i="11"/>
  <c r="AF112" i="11"/>
  <c r="BG112" i="11"/>
  <c r="AU112" i="11"/>
  <c r="AC112" i="11"/>
  <c r="C133" i="11"/>
  <c r="O134" i="11"/>
  <c r="AG134" i="11"/>
  <c r="BH134" i="11"/>
  <c r="O86" i="11"/>
  <c r="AP86" i="11"/>
  <c r="F86" i="11"/>
  <c r="AA86" i="11"/>
  <c r="H62" i="11"/>
  <c r="B61" i="11"/>
  <c r="W62" i="11"/>
  <c r="N62" i="11"/>
  <c r="K62" i="11"/>
  <c r="E62" i="11"/>
  <c r="Z62" i="11"/>
  <c r="AF62" i="11"/>
  <c r="AU62" i="11"/>
  <c r="AX62" i="11"/>
  <c r="BG62" i="11"/>
  <c r="BM62" i="11"/>
  <c r="BP62" i="11"/>
  <c r="AC62" i="11"/>
  <c r="BJ62" i="11"/>
  <c r="AR62" i="11"/>
  <c r="AO62" i="11"/>
  <c r="E123" i="11"/>
  <c r="B122" i="11"/>
  <c r="H123" i="11"/>
  <c r="Z123" i="11"/>
  <c r="K123" i="11"/>
  <c r="W123" i="11"/>
  <c r="AC123" i="11"/>
  <c r="AX123" i="11"/>
  <c r="AU123" i="11"/>
  <c r="BJ123" i="11"/>
  <c r="N123" i="11"/>
  <c r="AO123" i="11"/>
  <c r="AR123" i="11"/>
  <c r="BM123" i="11"/>
  <c r="BG123" i="11"/>
  <c r="AF123" i="11"/>
  <c r="BP123" i="11"/>
  <c r="E119" i="11"/>
  <c r="H119" i="11"/>
  <c r="Z119" i="11"/>
  <c r="K119" i="11"/>
  <c r="W119" i="11"/>
  <c r="AC119" i="11"/>
  <c r="AF119" i="11"/>
  <c r="AX119" i="11"/>
  <c r="BG119" i="11"/>
  <c r="BJ119" i="11"/>
  <c r="BM119" i="11"/>
  <c r="BP119" i="11"/>
  <c r="AO119" i="11"/>
  <c r="N119" i="11"/>
  <c r="AR119" i="11"/>
  <c r="AU119" i="11"/>
  <c r="H158" i="11"/>
  <c r="B157" i="11"/>
  <c r="K158" i="11"/>
  <c r="Z158" i="11"/>
  <c r="AU158" i="11"/>
  <c r="AX158" i="11"/>
  <c r="BP158" i="11"/>
  <c r="AO158" i="11"/>
  <c r="F119" i="11"/>
  <c r="L119" i="11"/>
  <c r="I119" i="11"/>
  <c r="O119" i="11"/>
  <c r="AA119" i="11"/>
  <c r="AG119" i="11"/>
  <c r="X119" i="11"/>
  <c r="AS119" i="11"/>
  <c r="AY119" i="11"/>
  <c r="AV119" i="11"/>
  <c r="BN119" i="11"/>
  <c r="AP119" i="11"/>
  <c r="BK119" i="11"/>
  <c r="AD119" i="11"/>
  <c r="BQ119" i="11"/>
  <c r="BH119" i="11"/>
  <c r="C111" i="11"/>
  <c r="I112" i="11"/>
  <c r="F112" i="11"/>
  <c r="L112" i="11"/>
  <c r="X112" i="11"/>
  <c r="AD112" i="11"/>
  <c r="O112" i="11"/>
  <c r="AA112" i="11"/>
  <c r="AP112" i="11"/>
  <c r="AV112" i="11"/>
  <c r="AS112" i="11"/>
  <c r="BK112" i="11"/>
  <c r="BQ112" i="11"/>
  <c r="BH112" i="11"/>
  <c r="AG112" i="11"/>
  <c r="AY112" i="11"/>
  <c r="BN112" i="11"/>
  <c r="F79" i="11"/>
  <c r="L79" i="11"/>
  <c r="C78" i="11"/>
  <c r="I79" i="11"/>
  <c r="O79" i="11"/>
  <c r="AA79" i="11"/>
  <c r="X79" i="11"/>
  <c r="AG79" i="11"/>
  <c r="AS79" i="11"/>
  <c r="AY79" i="11"/>
  <c r="AV79" i="11"/>
  <c r="BH79" i="11"/>
  <c r="BN79" i="11"/>
  <c r="AP79" i="11"/>
  <c r="BQ79" i="11"/>
  <c r="BK79" i="11"/>
  <c r="AD79" i="11"/>
  <c r="B133" i="11"/>
  <c r="H134" i="11"/>
  <c r="E134" i="11"/>
  <c r="W134" i="11"/>
  <c r="N134" i="11"/>
  <c r="Z134" i="11"/>
  <c r="AO134" i="11"/>
  <c r="K134" i="11"/>
  <c r="AF134" i="11"/>
  <c r="BG134" i="11"/>
  <c r="AC134" i="11"/>
  <c r="AX134" i="11"/>
  <c r="BM134" i="11"/>
  <c r="BP134" i="11"/>
  <c r="AR134" i="11"/>
  <c r="AU134" i="11"/>
  <c r="BJ134" i="11"/>
  <c r="L143" i="11"/>
  <c r="F143" i="11"/>
  <c r="I143" i="11"/>
  <c r="O143" i="11"/>
  <c r="AA143" i="11"/>
  <c r="C142" i="11"/>
  <c r="AG143" i="11"/>
  <c r="AS143" i="11"/>
  <c r="AY143" i="11"/>
  <c r="AP143" i="11"/>
  <c r="BN143" i="11"/>
  <c r="X143" i="11"/>
  <c r="BH143" i="11"/>
  <c r="BK143" i="11"/>
  <c r="AD143" i="11"/>
  <c r="AV143" i="11"/>
  <c r="BQ143" i="11"/>
  <c r="B95" i="11"/>
  <c r="E96" i="11"/>
  <c r="W96" i="11"/>
  <c r="N96" i="11"/>
  <c r="K96" i="11"/>
  <c r="AC96" i="11"/>
  <c r="AO96" i="11"/>
  <c r="AF96" i="11"/>
  <c r="BG96" i="11"/>
  <c r="H96" i="11"/>
  <c r="AX96" i="11"/>
  <c r="BM96" i="11"/>
  <c r="BP96" i="11"/>
  <c r="Z96" i="11"/>
  <c r="BJ96" i="11"/>
  <c r="AU96" i="11"/>
  <c r="AR96" i="11"/>
  <c r="E79" i="11"/>
  <c r="N79" i="11"/>
  <c r="AO79" i="11"/>
  <c r="W79" i="11"/>
  <c r="BP79" i="11"/>
  <c r="B72" i="11"/>
  <c r="H73" i="11"/>
  <c r="E73" i="11"/>
  <c r="K73" i="11"/>
  <c r="N73" i="11"/>
  <c r="W73" i="11"/>
  <c r="AC73" i="11"/>
  <c r="Z73" i="11"/>
  <c r="AF73" i="11"/>
  <c r="AR73" i="11"/>
  <c r="BP73" i="11"/>
  <c r="AU73" i="11"/>
  <c r="BJ73" i="11"/>
  <c r="AX73" i="11"/>
  <c r="BG73" i="11"/>
  <c r="BM73" i="11"/>
  <c r="AO73" i="11"/>
  <c r="I66" i="11"/>
  <c r="C65" i="11"/>
  <c r="L66" i="11"/>
  <c r="F66" i="11"/>
  <c r="X66" i="11"/>
  <c r="AA66" i="11"/>
  <c r="AD66" i="11"/>
  <c r="O66" i="11"/>
  <c r="AP66" i="11"/>
  <c r="AV66" i="11"/>
  <c r="AY66" i="11"/>
  <c r="BK66" i="11"/>
  <c r="AG66" i="11"/>
  <c r="AS66" i="11"/>
  <c r="BH66" i="11"/>
  <c r="BN66" i="11"/>
  <c r="BQ66" i="11"/>
  <c r="C83" i="11"/>
  <c r="O84" i="11"/>
  <c r="AG84" i="11"/>
  <c r="AY84" i="11"/>
  <c r="L84" i="11"/>
  <c r="X84" i="11"/>
  <c r="AA84" i="11"/>
  <c r="AV84" i="11"/>
  <c r="F84" i="11"/>
  <c r="I84" i="11"/>
  <c r="AD84" i="11"/>
  <c r="BH84" i="11"/>
  <c r="BQ84" i="11"/>
  <c r="BK84" i="11"/>
  <c r="AP84" i="11"/>
  <c r="BN84" i="11"/>
  <c r="AS84" i="11"/>
  <c r="X122" i="11"/>
  <c r="BQ122" i="11"/>
  <c r="B148" i="11"/>
  <c r="E149" i="11"/>
  <c r="H149" i="11"/>
  <c r="K149" i="11"/>
  <c r="Z149" i="11"/>
  <c r="N149" i="11"/>
  <c r="AC149" i="11"/>
  <c r="W149" i="11"/>
  <c r="BP149" i="11"/>
  <c r="AO149" i="11"/>
  <c r="AR149" i="11"/>
  <c r="BG149" i="11"/>
  <c r="BJ149" i="11"/>
  <c r="AX149" i="11"/>
  <c r="AF149" i="11"/>
  <c r="AU149" i="11"/>
  <c r="BM149" i="11"/>
  <c r="I6" i="11"/>
  <c r="K3" i="11"/>
  <c r="B91" i="11"/>
  <c r="K92" i="11"/>
  <c r="W92" i="11"/>
  <c r="E92" i="11"/>
  <c r="N92" i="11"/>
  <c r="AC92" i="11"/>
  <c r="AO92" i="11"/>
  <c r="AF92" i="11"/>
  <c r="BG92" i="11"/>
  <c r="AR92" i="11"/>
  <c r="BM92" i="11"/>
  <c r="AU92" i="11"/>
  <c r="BJ92" i="11"/>
  <c r="H92" i="11"/>
  <c r="Z92" i="11"/>
  <c r="BP92" i="11"/>
  <c r="AX92" i="11"/>
  <c r="E104" i="11"/>
  <c r="K104" i="11"/>
  <c r="W104" i="11"/>
  <c r="AO104" i="11"/>
  <c r="AF104" i="11"/>
  <c r="AX104" i="11"/>
  <c r="BM104" i="11"/>
  <c r="AR104" i="11"/>
  <c r="BJ104" i="11"/>
  <c r="L101" i="11"/>
  <c r="C100" i="11"/>
  <c r="F101" i="11"/>
  <c r="I101" i="11"/>
  <c r="O101" i="11"/>
  <c r="AA101" i="11"/>
  <c r="AG101" i="11"/>
  <c r="AS101" i="11"/>
  <c r="AY101" i="11"/>
  <c r="X101" i="11"/>
  <c r="BN101" i="11"/>
  <c r="BQ101" i="11"/>
  <c r="BK101" i="11"/>
  <c r="AD101" i="11"/>
  <c r="AP101" i="11"/>
  <c r="BH101" i="11"/>
  <c r="AV101" i="11"/>
  <c r="C150" i="11"/>
  <c r="L151" i="11"/>
  <c r="F151" i="11"/>
  <c r="O151" i="11"/>
  <c r="AA151" i="11"/>
  <c r="AG151" i="11"/>
  <c r="AS151" i="11"/>
  <c r="AY151" i="11"/>
  <c r="AP151" i="11"/>
  <c r="BN151" i="11"/>
  <c r="BH151" i="11"/>
  <c r="AV151" i="11"/>
  <c r="AD151" i="11"/>
  <c r="X151" i="11"/>
  <c r="BK151" i="11"/>
  <c r="BQ151" i="11"/>
  <c r="I151" i="11"/>
  <c r="I128" i="11"/>
  <c r="F128" i="11"/>
  <c r="L128" i="11"/>
  <c r="X128" i="11"/>
  <c r="AD128" i="11"/>
  <c r="AP128" i="11"/>
  <c r="AV128" i="11"/>
  <c r="O128" i="11"/>
  <c r="AY128" i="11"/>
  <c r="BK128" i="11"/>
  <c r="BQ128" i="11"/>
  <c r="AG128" i="11"/>
  <c r="BH128" i="11"/>
  <c r="AS128" i="11"/>
  <c r="BN128" i="11"/>
  <c r="AA128" i="11"/>
  <c r="J44" i="26"/>
  <c r="H22" i="26"/>
  <c r="H55" i="26"/>
  <c r="H33" i="26"/>
  <c r="H44" i="26"/>
  <c r="I33" i="26"/>
  <c r="G55" i="26"/>
  <c r="I22" i="26"/>
  <c r="I44" i="26"/>
  <c r="I55" i="26"/>
  <c r="J55" i="26"/>
  <c r="J22" i="26"/>
  <c r="J33" i="26"/>
  <c r="G44" i="26"/>
  <c r="G22" i="26"/>
  <c r="G33" i="26"/>
  <c r="E29" i="30"/>
  <c r="C6" i="30"/>
  <c r="AU104" i="11"/>
  <c r="AC104" i="11"/>
  <c r="Z104" i="11"/>
  <c r="B103" i="11"/>
  <c r="BQ86" i="11"/>
  <c r="AS86" i="11"/>
  <c r="AG86" i="11"/>
  <c r="X86" i="11"/>
  <c r="AS134" i="11"/>
  <c r="AY134" i="11"/>
  <c r="AP134" i="11"/>
  <c r="X134" i="11"/>
  <c r="F134" i="11"/>
  <c r="BE86" i="11"/>
  <c r="AJ134" i="11"/>
  <c r="BN86" i="11"/>
  <c r="BK86" i="11"/>
  <c r="AD86" i="11"/>
  <c r="I86" i="11"/>
  <c r="BN134" i="11"/>
  <c r="AV134" i="11"/>
  <c r="AD134" i="11"/>
  <c r="I134" i="11"/>
  <c r="BB86" i="11"/>
  <c r="BW134" i="11"/>
  <c r="BP104" i="11"/>
  <c r="BG104" i="11"/>
  <c r="N104" i="11"/>
  <c r="BH86" i="11"/>
  <c r="AY86" i="11"/>
  <c r="AV86" i="11"/>
  <c r="BQ134" i="11"/>
  <c r="BK134" i="11"/>
  <c r="AA134" i="11"/>
  <c r="L134" i="11"/>
  <c r="BB134" i="11"/>
  <c r="AI148" i="11"/>
  <c r="BV148" i="11"/>
  <c r="BS148" i="11"/>
  <c r="AI157" i="11"/>
  <c r="BV157" i="11"/>
  <c r="BS157" i="11"/>
  <c r="AI91" i="11"/>
  <c r="BV91" i="11"/>
  <c r="BS91" i="11"/>
  <c r="AM83" i="11"/>
  <c r="BT83" i="11"/>
  <c r="AJ83" i="11"/>
  <c r="BW83" i="11"/>
  <c r="AM65" i="11"/>
  <c r="BW65" i="11"/>
  <c r="AJ65" i="11"/>
  <c r="BT65" i="11"/>
  <c r="AU79" i="11"/>
  <c r="AR79" i="11"/>
  <c r="AF79" i="11"/>
  <c r="AI95" i="11"/>
  <c r="BV95" i="11"/>
  <c r="BS95" i="11"/>
  <c r="AM142" i="11"/>
  <c r="AJ142" i="11"/>
  <c r="BW142" i="11"/>
  <c r="BT142" i="11"/>
  <c r="AM111" i="11"/>
  <c r="AJ111" i="11"/>
  <c r="BW111" i="11"/>
  <c r="BT111" i="11"/>
  <c r="AM104" i="11"/>
  <c r="AJ104" i="11"/>
  <c r="BT104" i="11"/>
  <c r="BW104" i="11"/>
  <c r="AM107" i="11"/>
  <c r="AJ107" i="11"/>
  <c r="BT107" i="11"/>
  <c r="BW107" i="11"/>
  <c r="AI154" i="11"/>
  <c r="BV154" i="11"/>
  <c r="BS154" i="11"/>
  <c r="BB122" i="11"/>
  <c r="AM122" i="11"/>
  <c r="AJ122" i="11"/>
  <c r="BW122" i="11"/>
  <c r="BT122" i="11"/>
  <c r="BE92" i="11"/>
  <c r="AM92" i="11"/>
  <c r="AJ92" i="11"/>
  <c r="BW92" i="11"/>
  <c r="BT92" i="11"/>
  <c r="AM95" i="11"/>
  <c r="AJ95" i="11"/>
  <c r="BW95" i="11"/>
  <c r="BT95" i="11"/>
  <c r="AI158" i="11"/>
  <c r="BS158" i="11"/>
  <c r="BV158" i="11"/>
  <c r="AI79" i="11"/>
  <c r="BV79" i="11"/>
  <c r="BS79" i="11"/>
  <c r="AM150" i="11"/>
  <c r="AJ150" i="11"/>
  <c r="BW150" i="11"/>
  <c r="BT150" i="11"/>
  <c r="AM100" i="11"/>
  <c r="AJ100" i="11"/>
  <c r="BW100" i="11"/>
  <c r="BT100" i="11"/>
  <c r="AI103" i="11"/>
  <c r="BV103" i="11"/>
  <c r="BS103" i="11"/>
  <c r="BH122" i="11"/>
  <c r="BM79" i="11"/>
  <c r="BJ79" i="11"/>
  <c r="AC79" i="11"/>
  <c r="K79" i="11"/>
  <c r="AM78" i="11"/>
  <c r="AJ78" i="11"/>
  <c r="BW78" i="11"/>
  <c r="BT78" i="11"/>
  <c r="BJ158" i="11"/>
  <c r="BM158" i="11"/>
  <c r="AC158" i="11"/>
  <c r="N158" i="11"/>
  <c r="E158" i="11"/>
  <c r="AI122" i="11"/>
  <c r="BV122" i="11"/>
  <c r="BS122" i="11"/>
  <c r="AI111" i="11"/>
  <c r="BV111" i="11"/>
  <c r="BS111" i="11"/>
  <c r="AM125" i="11"/>
  <c r="AJ125" i="11"/>
  <c r="BW125" i="11"/>
  <c r="BT125" i="11"/>
  <c r="AP95" i="11"/>
  <c r="BN95" i="11"/>
  <c r="I95" i="11"/>
  <c r="L95" i="11"/>
  <c r="AI86" i="11"/>
  <c r="BS86" i="11"/>
  <c r="BV86" i="11"/>
  <c r="AI99" i="11"/>
  <c r="BV99" i="11"/>
  <c r="BS99" i="11"/>
  <c r="F92" i="11"/>
  <c r="AM158" i="11"/>
  <c r="AJ158" i="11"/>
  <c r="BW158" i="11"/>
  <c r="BT158" i="11"/>
  <c r="BA79" i="11"/>
  <c r="AM86" i="11"/>
  <c r="AJ86" i="11"/>
  <c r="BW86" i="11"/>
  <c r="BT86" i="11"/>
  <c r="AM61" i="11"/>
  <c r="AJ61" i="11"/>
  <c r="BT61" i="11"/>
  <c r="BW61" i="11"/>
  <c r="BK122" i="11"/>
  <c r="AI72" i="11"/>
  <c r="BV72" i="11"/>
  <c r="BS72" i="11"/>
  <c r="BG79" i="11"/>
  <c r="AX79" i="11"/>
  <c r="Z79" i="11"/>
  <c r="B78" i="11"/>
  <c r="AI133" i="11"/>
  <c r="BV133" i="11"/>
  <c r="BS133" i="11"/>
  <c r="AR158" i="11"/>
  <c r="BG158" i="11"/>
  <c r="AF158" i="11"/>
  <c r="W158" i="11"/>
  <c r="BV61" i="11"/>
  <c r="BS61" i="11"/>
  <c r="AI61" i="11"/>
  <c r="AM133" i="11"/>
  <c r="AJ133" i="11"/>
  <c r="BT133" i="11"/>
  <c r="BW133" i="11"/>
  <c r="X95" i="11"/>
  <c r="AD95" i="11"/>
  <c r="AG95" i="11"/>
  <c r="F95" i="11"/>
  <c r="AI64" i="11"/>
  <c r="BV64" i="11"/>
  <c r="BS64" i="11"/>
  <c r="AI142" i="11"/>
  <c r="BS142" i="11"/>
  <c r="BV142" i="11"/>
  <c r="AV92" i="11"/>
  <c r="BA158" i="11"/>
  <c r="BB95" i="11"/>
  <c r="AM72" i="11"/>
  <c r="AJ72" i="11"/>
  <c r="BT72" i="11"/>
  <c r="BW72" i="11"/>
  <c r="BE122" i="11"/>
  <c r="E112" i="11"/>
  <c r="AI112" i="11"/>
  <c r="BS112" i="11"/>
  <c r="BV112" i="11"/>
  <c r="BD79" i="11"/>
  <c r="AI104" i="11"/>
  <c r="BV104" i="11"/>
  <c r="BS104" i="11"/>
  <c r="BS3" i="11"/>
  <c r="BV3" i="11"/>
  <c r="BP6" i="11"/>
  <c r="BQ3" i="11"/>
  <c r="BQ6" i="11"/>
  <c r="BJ112" i="11"/>
  <c r="N112" i="11"/>
  <c r="BM112" i="11"/>
  <c r="W112" i="11"/>
  <c r="BN122" i="11"/>
  <c r="AS122" i="11"/>
  <c r="AV122" i="11"/>
  <c r="L122" i="11"/>
  <c r="O92" i="11"/>
  <c r="BQ92" i="11"/>
  <c r="AY92" i="11"/>
  <c r="AS92" i="11"/>
  <c r="AD92" i="11"/>
  <c r="AY122" i="11"/>
  <c r="AG122" i="11"/>
  <c r="AP122" i="11"/>
  <c r="F122" i="11"/>
  <c r="I92" i="11"/>
  <c r="BN92" i="11"/>
  <c r="L92" i="11"/>
  <c r="AA92" i="11"/>
  <c r="BB92" i="11"/>
  <c r="O122" i="11"/>
  <c r="AA122" i="11"/>
  <c r="AD122" i="11"/>
  <c r="I122" i="11"/>
  <c r="C91" i="11"/>
  <c r="BH92" i="11"/>
  <c r="BK92" i="11"/>
  <c r="X92" i="11"/>
  <c r="AR112" i="11"/>
  <c r="AX112" i="11"/>
  <c r="AO112" i="11"/>
  <c r="H112" i="11"/>
  <c r="BP112" i="11"/>
  <c r="K112" i="11"/>
  <c r="Z112" i="11"/>
  <c r="BD91" i="11"/>
  <c r="BA91" i="11"/>
  <c r="BE65" i="11"/>
  <c r="BB65" i="11"/>
  <c r="BD157" i="11"/>
  <c r="BA157" i="11"/>
  <c r="BE61" i="11"/>
  <c r="BB61" i="11"/>
  <c r="BE72" i="11"/>
  <c r="BB72" i="11"/>
  <c r="L72" i="11"/>
  <c r="AP72" i="11"/>
  <c r="AY72" i="11"/>
  <c r="AS72" i="11"/>
  <c r="F72" i="11"/>
  <c r="BQ72" i="11"/>
  <c r="AG72" i="11"/>
  <c r="C71" i="11"/>
  <c r="X72" i="11"/>
  <c r="AV72" i="11"/>
  <c r="BH72" i="11"/>
  <c r="O72" i="11"/>
  <c r="I72" i="11"/>
  <c r="AD72" i="11"/>
  <c r="BK72" i="11"/>
  <c r="BN72" i="11"/>
  <c r="AA72" i="11"/>
  <c r="BA72" i="11"/>
  <c r="BD72" i="11"/>
  <c r="BD78" i="11"/>
  <c r="BA78" i="11"/>
  <c r="BD133" i="11"/>
  <c r="BA133" i="11"/>
  <c r="BD122" i="11"/>
  <c r="BA122" i="11"/>
  <c r="BD111" i="11"/>
  <c r="BA111" i="11"/>
  <c r="BE125" i="11"/>
  <c r="BB125" i="11"/>
  <c r="BD86" i="11"/>
  <c r="BA86" i="11"/>
  <c r="BD99" i="11"/>
  <c r="BA99" i="11"/>
  <c r="BD154" i="11"/>
  <c r="BA154" i="11"/>
  <c r="E154" i="11"/>
  <c r="N154" i="11"/>
  <c r="AO154" i="11"/>
  <c r="AC154" i="11"/>
  <c r="B153" i="11"/>
  <c r="K154" i="11"/>
  <c r="BG154" i="11"/>
  <c r="BP154" i="11"/>
  <c r="AX154" i="11"/>
  <c r="H154" i="11"/>
  <c r="Z154" i="11"/>
  <c r="AR154" i="11"/>
  <c r="BJ154" i="11"/>
  <c r="W154" i="11"/>
  <c r="AF154" i="11"/>
  <c r="BM154" i="11"/>
  <c r="AU154" i="11"/>
  <c r="BE83" i="11"/>
  <c r="BB83" i="11"/>
  <c r="BD95" i="11"/>
  <c r="BA95" i="11"/>
  <c r="BE142" i="11"/>
  <c r="BB142" i="11"/>
  <c r="BE111" i="11"/>
  <c r="BB111" i="11"/>
  <c r="BE150" i="11"/>
  <c r="BB150" i="11"/>
  <c r="BE100" i="11"/>
  <c r="BB100" i="11"/>
  <c r="BD103" i="11"/>
  <c r="BA103" i="11"/>
  <c r="BE78" i="11"/>
  <c r="BB78" i="11"/>
  <c r="BE104" i="11"/>
  <c r="BB104" i="11"/>
  <c r="BE107" i="11"/>
  <c r="BB107" i="11"/>
  <c r="BD148" i="11"/>
  <c r="BA148" i="11"/>
  <c r="BA61" i="11"/>
  <c r="BD61" i="11"/>
  <c r="BE133" i="11"/>
  <c r="BB133" i="11"/>
  <c r="BA64" i="11"/>
  <c r="BD64" i="11"/>
  <c r="BD142" i="11"/>
  <c r="BA142" i="11"/>
  <c r="BE158" i="11"/>
  <c r="BB158" i="11"/>
  <c r="AA158" i="11"/>
  <c r="BK158" i="11"/>
  <c r="BQ158" i="11"/>
  <c r="AD158" i="11"/>
  <c r="AY158" i="11"/>
  <c r="O158" i="11"/>
  <c r="BN158" i="11"/>
  <c r="I158" i="11"/>
  <c r="C157" i="11"/>
  <c r="AP158" i="11"/>
  <c r="AS158" i="11"/>
  <c r="BH158" i="11"/>
  <c r="X158" i="11"/>
  <c r="L158" i="11"/>
  <c r="AG158" i="11"/>
  <c r="AV158" i="11"/>
  <c r="F158" i="11"/>
  <c r="BD112" i="11"/>
  <c r="BA112" i="11"/>
  <c r="O91" i="11"/>
  <c r="X91" i="11"/>
  <c r="BQ91" i="11"/>
  <c r="AD91" i="11"/>
  <c r="F91" i="11"/>
  <c r="I91" i="11"/>
  <c r="B98" i="11"/>
  <c r="AC99" i="11"/>
  <c r="AF99" i="11"/>
  <c r="BP99" i="11"/>
  <c r="H99" i="11"/>
  <c r="BG99" i="11"/>
  <c r="Z99" i="11"/>
  <c r="W99" i="11"/>
  <c r="AX99" i="11"/>
  <c r="BM99" i="11"/>
  <c r="E99" i="11"/>
  <c r="K99" i="11"/>
  <c r="AR99" i="11"/>
  <c r="AO99" i="11"/>
  <c r="AU99" i="11"/>
  <c r="N99" i="11"/>
  <c r="BJ99" i="11"/>
  <c r="B71" i="11"/>
  <c r="E72" i="11"/>
  <c r="K72" i="11"/>
  <c r="W72" i="11"/>
  <c r="H72" i="11"/>
  <c r="N72" i="11"/>
  <c r="Z72" i="11"/>
  <c r="AF72" i="11"/>
  <c r="AU72" i="11"/>
  <c r="AX72" i="11"/>
  <c r="BG72" i="11"/>
  <c r="BM72" i="11"/>
  <c r="BJ72" i="11"/>
  <c r="BP72" i="11"/>
  <c r="AC72" i="11"/>
  <c r="AO72" i="11"/>
  <c r="AR72" i="11"/>
  <c r="E95" i="11"/>
  <c r="H95" i="11"/>
  <c r="K95" i="11"/>
  <c r="Z95" i="11"/>
  <c r="N95" i="11"/>
  <c r="AU95" i="11"/>
  <c r="AX95" i="11"/>
  <c r="BG95" i="11"/>
  <c r="BJ95" i="11"/>
  <c r="AC95" i="11"/>
  <c r="AF95" i="11"/>
  <c r="AR95" i="11"/>
  <c r="W95" i="11"/>
  <c r="BP95" i="11"/>
  <c r="AO95" i="11"/>
  <c r="BM95" i="11"/>
  <c r="F142" i="11"/>
  <c r="I142" i="11"/>
  <c r="C141" i="11"/>
  <c r="L142" i="11"/>
  <c r="X142" i="11"/>
  <c r="AD142" i="11"/>
  <c r="O142" i="11"/>
  <c r="AA142" i="11"/>
  <c r="AP142" i="11"/>
  <c r="AV142" i="11"/>
  <c r="AG142" i="11"/>
  <c r="BK142" i="11"/>
  <c r="AY142" i="11"/>
  <c r="BN142" i="11"/>
  <c r="BQ142" i="11"/>
  <c r="AS142" i="11"/>
  <c r="BH142" i="11"/>
  <c r="F111" i="11"/>
  <c r="L111" i="11"/>
  <c r="C110" i="11"/>
  <c r="I111" i="11"/>
  <c r="O111" i="11"/>
  <c r="AA111" i="11"/>
  <c r="AG111" i="11"/>
  <c r="AS111" i="11"/>
  <c r="AY111" i="11"/>
  <c r="BH111" i="11"/>
  <c r="BN111" i="11"/>
  <c r="AD111" i="11"/>
  <c r="AV111" i="11"/>
  <c r="X111" i="11"/>
  <c r="AP111" i="11"/>
  <c r="BK111" i="11"/>
  <c r="BQ111" i="11"/>
  <c r="E157" i="11"/>
  <c r="H157" i="11"/>
  <c r="Z157" i="11"/>
  <c r="K157" i="11"/>
  <c r="AC157" i="11"/>
  <c r="N157" i="11"/>
  <c r="W157" i="11"/>
  <c r="BP157" i="11"/>
  <c r="AF157" i="11"/>
  <c r="AO157" i="11"/>
  <c r="AR157" i="11"/>
  <c r="BJ157" i="11"/>
  <c r="AX157" i="11"/>
  <c r="BG157" i="11"/>
  <c r="BM157" i="11"/>
  <c r="AU157" i="11"/>
  <c r="BN61" i="11"/>
  <c r="BH61" i="11"/>
  <c r="AV61" i="11"/>
  <c r="AP61" i="11"/>
  <c r="AD61" i="11"/>
  <c r="X61" i="11"/>
  <c r="L61" i="11"/>
  <c r="F61" i="11"/>
  <c r="BQ61" i="11"/>
  <c r="AY61" i="11"/>
  <c r="AG61" i="11"/>
  <c r="O61" i="11"/>
  <c r="BK61" i="11"/>
  <c r="AS61" i="11"/>
  <c r="AA61" i="11"/>
  <c r="I61" i="11"/>
  <c r="E91" i="11"/>
  <c r="B90" i="11"/>
  <c r="H91" i="11"/>
  <c r="N91" i="11"/>
  <c r="Z91" i="11"/>
  <c r="K91" i="11"/>
  <c r="W91" i="11"/>
  <c r="AO91" i="11"/>
  <c r="AU91" i="11"/>
  <c r="AC91" i="11"/>
  <c r="AX91" i="11"/>
  <c r="BJ91" i="11"/>
  <c r="AF91" i="11"/>
  <c r="BG91" i="11"/>
  <c r="BM91" i="11"/>
  <c r="AR91" i="11"/>
  <c r="BP91" i="11"/>
  <c r="C82" i="11"/>
  <c r="F83" i="11"/>
  <c r="L83" i="11"/>
  <c r="I83" i="11"/>
  <c r="O83" i="11"/>
  <c r="AA83" i="11"/>
  <c r="X83" i="11"/>
  <c r="AG83" i="11"/>
  <c r="AS83" i="11"/>
  <c r="AY83" i="11"/>
  <c r="AP83" i="11"/>
  <c r="BH83" i="11"/>
  <c r="BN83" i="11"/>
  <c r="BQ83" i="11"/>
  <c r="BK83" i="11"/>
  <c r="AD83" i="11"/>
  <c r="AV83" i="11"/>
  <c r="C64" i="11"/>
  <c r="F65" i="11"/>
  <c r="L65" i="11"/>
  <c r="I65" i="11"/>
  <c r="O65" i="11"/>
  <c r="AA65" i="11"/>
  <c r="AG65" i="11"/>
  <c r="X65" i="11"/>
  <c r="AS65" i="11"/>
  <c r="AY65" i="11"/>
  <c r="AP65" i="11"/>
  <c r="BH65" i="11"/>
  <c r="BN65" i="11"/>
  <c r="BQ65" i="11"/>
  <c r="BK65" i="11"/>
  <c r="AD65" i="11"/>
  <c r="AV65" i="11"/>
  <c r="E78" i="11"/>
  <c r="B77" i="11"/>
  <c r="H78" i="11"/>
  <c r="W78" i="11"/>
  <c r="N78" i="11"/>
  <c r="K78" i="11"/>
  <c r="AF78" i="11"/>
  <c r="AO78" i="11"/>
  <c r="AC78" i="11"/>
  <c r="AR78" i="11"/>
  <c r="BG78" i="11"/>
  <c r="BM78" i="11"/>
  <c r="BP78" i="11"/>
  <c r="BJ78" i="11"/>
  <c r="AU78" i="11"/>
  <c r="Z78" i="11"/>
  <c r="AX78" i="11"/>
  <c r="E133" i="11"/>
  <c r="B132" i="11"/>
  <c r="H133" i="11"/>
  <c r="Z133" i="11"/>
  <c r="K133" i="11"/>
  <c r="N133" i="11"/>
  <c r="AC133" i="11"/>
  <c r="AO133" i="11"/>
  <c r="BP133" i="11"/>
  <c r="AR133" i="11"/>
  <c r="AU133" i="11"/>
  <c r="BG133" i="11"/>
  <c r="BJ133" i="11"/>
  <c r="W133" i="11"/>
  <c r="AF133" i="11"/>
  <c r="BM133" i="11"/>
  <c r="AX133" i="11"/>
  <c r="E122" i="11"/>
  <c r="H122" i="11"/>
  <c r="K122" i="11"/>
  <c r="W122" i="11"/>
  <c r="N122" i="11"/>
  <c r="AO122" i="11"/>
  <c r="AF122" i="11"/>
  <c r="BG122" i="11"/>
  <c r="Z122" i="11"/>
  <c r="AR122" i="11"/>
  <c r="AU122" i="11"/>
  <c r="AC122" i="11"/>
  <c r="BM122" i="11"/>
  <c r="BP122" i="11"/>
  <c r="AX122" i="11"/>
  <c r="BJ122" i="11"/>
  <c r="E111" i="11"/>
  <c r="B110" i="11"/>
  <c r="H111" i="11"/>
  <c r="K111" i="11"/>
  <c r="Z111" i="11"/>
  <c r="N111" i="11"/>
  <c r="W111" i="11"/>
  <c r="AC111" i="11"/>
  <c r="AU111" i="11"/>
  <c r="AX111" i="11"/>
  <c r="AO111" i="11"/>
  <c r="BJ111" i="11"/>
  <c r="AR111" i="11"/>
  <c r="AF111" i="11"/>
  <c r="BM111" i="11"/>
  <c r="BG111" i="11"/>
  <c r="BP111" i="11"/>
  <c r="L125" i="11"/>
  <c r="F125" i="11"/>
  <c r="O125" i="11"/>
  <c r="I125" i="11"/>
  <c r="AA125" i="11"/>
  <c r="AG125" i="11"/>
  <c r="AS125" i="11"/>
  <c r="AY125" i="11"/>
  <c r="AD125" i="11"/>
  <c r="BN125" i="11"/>
  <c r="AP125" i="11"/>
  <c r="AV125" i="11"/>
  <c r="BQ125" i="11"/>
  <c r="X125" i="11"/>
  <c r="BK125" i="11"/>
  <c r="BH125" i="11"/>
  <c r="H86" i="11"/>
  <c r="E86" i="11"/>
  <c r="K86" i="11"/>
  <c r="W86" i="11"/>
  <c r="N86" i="11"/>
  <c r="AO86" i="11"/>
  <c r="AF86" i="11"/>
  <c r="BG86" i="11"/>
  <c r="AC86" i="11"/>
  <c r="AU86" i="11"/>
  <c r="AX86" i="11"/>
  <c r="BM86" i="11"/>
  <c r="BP86" i="11"/>
  <c r="BJ86" i="11"/>
  <c r="Z86" i="11"/>
  <c r="AR86" i="11"/>
  <c r="F150" i="11"/>
  <c r="I150" i="11"/>
  <c r="C149" i="11"/>
  <c r="L150" i="11"/>
  <c r="X150" i="11"/>
  <c r="AD150" i="11"/>
  <c r="O150" i="11"/>
  <c r="AA150" i="11"/>
  <c r="AP150" i="11"/>
  <c r="AV150" i="11"/>
  <c r="AG150" i="11"/>
  <c r="BK150" i="11"/>
  <c r="AY150" i="11"/>
  <c r="BN150" i="11"/>
  <c r="BQ150" i="11"/>
  <c r="BH150" i="11"/>
  <c r="AS150" i="11"/>
  <c r="C99" i="11"/>
  <c r="F100" i="11"/>
  <c r="I100" i="11"/>
  <c r="O100" i="11"/>
  <c r="L100" i="11"/>
  <c r="X100" i="11"/>
  <c r="AA100" i="11"/>
  <c r="AD100" i="11"/>
  <c r="AP100" i="11"/>
  <c r="AV100" i="11"/>
  <c r="AY100" i="11"/>
  <c r="BK100" i="11"/>
  <c r="BQ100" i="11"/>
  <c r="AG100" i="11"/>
  <c r="BH100" i="11"/>
  <c r="BN100" i="11"/>
  <c r="AS100" i="11"/>
  <c r="E103" i="11"/>
  <c r="H103" i="11"/>
  <c r="K103" i="11"/>
  <c r="Z103" i="11"/>
  <c r="W103" i="11"/>
  <c r="AC103" i="11"/>
  <c r="AO103" i="11"/>
  <c r="AU103" i="11"/>
  <c r="AX103" i="11"/>
  <c r="AF103" i="11"/>
  <c r="BJ103" i="11"/>
  <c r="AR103" i="11"/>
  <c r="BM103" i="11"/>
  <c r="BP103" i="11"/>
  <c r="BG103" i="11"/>
  <c r="N103" i="11"/>
  <c r="L3" i="11"/>
  <c r="K6" i="11"/>
  <c r="BM61" i="11"/>
  <c r="BG61" i="11"/>
  <c r="AU61" i="11"/>
  <c r="AO61" i="11"/>
  <c r="AC61" i="11"/>
  <c r="W61" i="11"/>
  <c r="K61" i="11"/>
  <c r="E61" i="11"/>
  <c r="BP61" i="11"/>
  <c r="AX61" i="11"/>
  <c r="AF61" i="11"/>
  <c r="N61" i="11"/>
  <c r="H61" i="11"/>
  <c r="BJ61" i="11"/>
  <c r="AR61" i="11"/>
  <c r="Z61" i="11"/>
  <c r="L133" i="11"/>
  <c r="F133" i="11"/>
  <c r="O133" i="11"/>
  <c r="I133" i="11"/>
  <c r="AA133" i="11"/>
  <c r="AG133" i="11"/>
  <c r="AS133" i="11"/>
  <c r="AY133" i="11"/>
  <c r="X133" i="11"/>
  <c r="BN133" i="11"/>
  <c r="AP133" i="11"/>
  <c r="BQ133" i="11"/>
  <c r="AD133" i="11"/>
  <c r="BH133" i="11"/>
  <c r="C132" i="11"/>
  <c r="AV133" i="11"/>
  <c r="BK133" i="11"/>
  <c r="E64" i="11"/>
  <c r="W64" i="11"/>
  <c r="K64" i="11"/>
  <c r="N64" i="11"/>
  <c r="H64" i="11"/>
  <c r="Z64" i="11"/>
  <c r="AF64" i="11"/>
  <c r="AU64" i="11"/>
  <c r="AX64" i="11"/>
  <c r="AC64" i="11"/>
  <c r="BG64" i="11"/>
  <c r="BM64" i="11"/>
  <c r="AO64" i="11"/>
  <c r="AR64" i="11"/>
  <c r="BP64" i="11"/>
  <c r="BJ64" i="11"/>
  <c r="B141" i="11"/>
  <c r="H142" i="11"/>
  <c r="K142" i="11"/>
  <c r="W142" i="11"/>
  <c r="N142" i="11"/>
  <c r="Z142" i="11"/>
  <c r="AO142" i="11"/>
  <c r="AF142" i="11"/>
  <c r="BG142" i="11"/>
  <c r="AU142" i="11"/>
  <c r="AX142" i="11"/>
  <c r="AC142" i="11"/>
  <c r="BM142" i="11"/>
  <c r="BP142" i="11"/>
  <c r="AR142" i="11"/>
  <c r="E142" i="11"/>
  <c r="BJ142" i="11"/>
  <c r="E148" i="11"/>
  <c r="H148" i="11"/>
  <c r="K148" i="11"/>
  <c r="B147" i="11"/>
  <c r="W148" i="11"/>
  <c r="N148" i="11"/>
  <c r="AO148" i="11"/>
  <c r="AF148" i="11"/>
  <c r="BG148" i="11"/>
  <c r="AU148" i="11"/>
  <c r="AX148" i="11"/>
  <c r="BM148" i="11"/>
  <c r="Z148" i="11"/>
  <c r="AC148" i="11"/>
  <c r="AR148" i="11"/>
  <c r="BJ148" i="11"/>
  <c r="BP148" i="11"/>
  <c r="I78" i="11"/>
  <c r="F78" i="11"/>
  <c r="X78" i="11"/>
  <c r="AA78" i="11"/>
  <c r="AD78" i="11"/>
  <c r="AP78" i="11"/>
  <c r="AV78" i="11"/>
  <c r="L78" i="11"/>
  <c r="AY78" i="11"/>
  <c r="BK78" i="11"/>
  <c r="O78" i="11"/>
  <c r="BH78" i="11"/>
  <c r="BN78" i="11"/>
  <c r="AG78" i="11"/>
  <c r="BQ78" i="11"/>
  <c r="C77" i="11"/>
  <c r="AS78" i="11"/>
  <c r="C103" i="11"/>
  <c r="I104" i="11"/>
  <c r="F104" i="11"/>
  <c r="L104" i="11"/>
  <c r="X104" i="11"/>
  <c r="O104" i="11"/>
  <c r="AD104" i="11"/>
  <c r="AA104" i="11"/>
  <c r="AP104" i="11"/>
  <c r="AV104" i="11"/>
  <c r="AS104" i="11"/>
  <c r="BH104" i="11"/>
  <c r="BK104" i="11"/>
  <c r="BQ104" i="11"/>
  <c r="AG104" i="11"/>
  <c r="BN104" i="11"/>
  <c r="AY104" i="11"/>
  <c r="L107" i="11"/>
  <c r="F107" i="11"/>
  <c r="O107" i="11"/>
  <c r="AA107" i="11"/>
  <c r="AG107" i="11"/>
  <c r="AS107" i="11"/>
  <c r="AY107" i="11"/>
  <c r="AD107" i="11"/>
  <c r="BN107" i="11"/>
  <c r="X107" i="11"/>
  <c r="AP107" i="11"/>
  <c r="BK107" i="11"/>
  <c r="I107" i="11"/>
  <c r="AV107" i="11"/>
  <c r="BQ107" i="11"/>
  <c r="BH107" i="11"/>
  <c r="D7" i="31"/>
  <c r="D8" i="31"/>
  <c r="C29" i="30"/>
  <c r="D6" i="30"/>
  <c r="AM103" i="11"/>
  <c r="AJ103" i="11"/>
  <c r="BW103" i="11"/>
  <c r="BT103" i="11"/>
  <c r="AI110" i="11"/>
  <c r="BS110" i="11"/>
  <c r="BV110" i="11"/>
  <c r="AM64" i="11"/>
  <c r="AJ64" i="11"/>
  <c r="BT64" i="11"/>
  <c r="BW64" i="11"/>
  <c r="AI153" i="11"/>
  <c r="BS153" i="11"/>
  <c r="BV153" i="11"/>
  <c r="AM71" i="11"/>
  <c r="BW71" i="11"/>
  <c r="AJ71" i="11"/>
  <c r="BT71" i="11"/>
  <c r="C90" i="11"/>
  <c r="AV90" i="11"/>
  <c r="AM91" i="11"/>
  <c r="AJ91" i="11"/>
  <c r="BT91" i="11"/>
  <c r="BW91" i="11"/>
  <c r="AI141" i="11"/>
  <c r="BV141" i="11"/>
  <c r="BS141" i="11"/>
  <c r="AM157" i="11"/>
  <c r="AJ157" i="11"/>
  <c r="BW157" i="11"/>
  <c r="BT157" i="11"/>
  <c r="AI132" i="11"/>
  <c r="BV132" i="11"/>
  <c r="BS132" i="11"/>
  <c r="AM82" i="11"/>
  <c r="AJ82" i="11"/>
  <c r="BW82" i="11"/>
  <c r="BT82" i="11"/>
  <c r="AI90" i="11"/>
  <c r="BV90" i="11"/>
  <c r="BS90" i="11"/>
  <c r="AM110" i="11"/>
  <c r="AJ110" i="11"/>
  <c r="BW110" i="11"/>
  <c r="BT110" i="11"/>
  <c r="AI71" i="11"/>
  <c r="BV71" i="11"/>
  <c r="BS71" i="11"/>
  <c r="AI78" i="11"/>
  <c r="BS78" i="11"/>
  <c r="BV78" i="11"/>
  <c r="AI147" i="11"/>
  <c r="BS147" i="11"/>
  <c r="BV147" i="11"/>
  <c r="AM99" i="11"/>
  <c r="AJ99" i="11"/>
  <c r="BT99" i="11"/>
  <c r="BW99" i="11"/>
  <c r="AM77" i="11"/>
  <c r="AJ77" i="11"/>
  <c r="BW77" i="11"/>
  <c r="BT77" i="11"/>
  <c r="AM132" i="11"/>
  <c r="AJ132" i="11"/>
  <c r="BW132" i="11"/>
  <c r="BT132" i="11"/>
  <c r="AM149" i="11"/>
  <c r="AJ149" i="11"/>
  <c r="BW149" i="11"/>
  <c r="BT149" i="11"/>
  <c r="BV77" i="11"/>
  <c r="BS77" i="11"/>
  <c r="AI77" i="11"/>
  <c r="AM141" i="11"/>
  <c r="AJ141" i="11"/>
  <c r="BW141" i="11"/>
  <c r="BT141" i="11"/>
  <c r="BV98" i="11"/>
  <c r="AI98" i="11"/>
  <c r="BS98" i="11"/>
  <c r="BV6" i="11"/>
  <c r="BW3" i="11"/>
  <c r="BW6" i="11"/>
  <c r="BS6" i="11"/>
  <c r="BT3" i="11"/>
  <c r="BT6" i="11"/>
  <c r="BK91" i="11"/>
  <c r="AY91" i="11"/>
  <c r="AV91" i="11"/>
  <c r="BB91" i="11"/>
  <c r="BN91" i="11"/>
  <c r="L91" i="11"/>
  <c r="AS91" i="11"/>
  <c r="BE91" i="11"/>
  <c r="AP91" i="11"/>
  <c r="AG91" i="11"/>
  <c r="AA91" i="11"/>
  <c r="BH91" i="11"/>
  <c r="BE103" i="11"/>
  <c r="BB103" i="11"/>
  <c r="BD147" i="11"/>
  <c r="BA147" i="11"/>
  <c r="BE99" i="11"/>
  <c r="BB99" i="11"/>
  <c r="BB90" i="11"/>
  <c r="BD153" i="11"/>
  <c r="BA153" i="11"/>
  <c r="Z153" i="11"/>
  <c r="AF153" i="11"/>
  <c r="AX153" i="11"/>
  <c r="AR153" i="11"/>
  <c r="H153" i="11"/>
  <c r="N153" i="11"/>
  <c r="BG153" i="11"/>
  <c r="BM153" i="11"/>
  <c r="K153" i="11"/>
  <c r="BP153" i="11"/>
  <c r="E153" i="11"/>
  <c r="W153" i="11"/>
  <c r="AU153" i="11"/>
  <c r="BJ153" i="11"/>
  <c r="AC153" i="11"/>
  <c r="AO153" i="11"/>
  <c r="BE71" i="11"/>
  <c r="BB71" i="11"/>
  <c r="L71" i="11"/>
  <c r="AG71" i="11"/>
  <c r="BH71" i="11"/>
  <c r="BQ71" i="11"/>
  <c r="C70" i="11"/>
  <c r="O71" i="11"/>
  <c r="AY71" i="11"/>
  <c r="AD71" i="11"/>
  <c r="BK71" i="11"/>
  <c r="AA71" i="11"/>
  <c r="AP71" i="11"/>
  <c r="I71" i="11"/>
  <c r="AS71" i="11"/>
  <c r="BN71" i="11"/>
  <c r="AV71" i="11"/>
  <c r="F71" i="11"/>
  <c r="X71" i="11"/>
  <c r="BD110" i="11"/>
  <c r="BA110" i="11"/>
  <c r="BE64" i="11"/>
  <c r="BB64" i="11"/>
  <c r="BD132" i="11"/>
  <c r="BA132" i="11"/>
  <c r="BE82" i="11"/>
  <c r="BB82" i="11"/>
  <c r="BD90" i="11"/>
  <c r="BA90" i="11"/>
  <c r="BE110" i="11"/>
  <c r="BB110" i="11"/>
  <c r="BA71" i="11"/>
  <c r="BD71" i="11"/>
  <c r="BD141" i="11"/>
  <c r="BA141" i="11"/>
  <c r="BE77" i="11"/>
  <c r="BB77" i="11"/>
  <c r="BE132" i="11"/>
  <c r="BB132" i="11"/>
  <c r="BE149" i="11"/>
  <c r="BB149" i="11"/>
  <c r="BD77" i="11"/>
  <c r="BA77" i="11"/>
  <c r="BE141" i="11"/>
  <c r="BB141" i="11"/>
  <c r="BD98" i="11"/>
  <c r="BA98" i="11"/>
  <c r="O157" i="11"/>
  <c r="BE157" i="11"/>
  <c r="BB157" i="11"/>
  <c r="L157" i="11"/>
  <c r="F157" i="11"/>
  <c r="AA157" i="11"/>
  <c r="AG157" i="11"/>
  <c r="BN157" i="11"/>
  <c r="BK157" i="11"/>
  <c r="I157" i="11"/>
  <c r="AV157" i="11"/>
  <c r="AY157" i="11"/>
  <c r="BH157" i="11"/>
  <c r="X157" i="11"/>
  <c r="BQ157" i="11"/>
  <c r="AS157" i="11"/>
  <c r="AD157" i="11"/>
  <c r="AP157" i="11"/>
  <c r="E98" i="11"/>
  <c r="W98" i="11"/>
  <c r="BG98" i="11"/>
  <c r="BP98" i="11"/>
  <c r="K98" i="11"/>
  <c r="BJ98" i="11"/>
  <c r="N98" i="11"/>
  <c r="BM98" i="11"/>
  <c r="H98" i="11"/>
  <c r="AO98" i="11"/>
  <c r="AX98" i="11"/>
  <c r="AR98" i="11"/>
  <c r="Z98" i="11"/>
  <c r="AU98" i="11"/>
  <c r="AF98" i="11"/>
  <c r="AC98" i="11"/>
  <c r="I90" i="11"/>
  <c r="X90" i="11"/>
  <c r="AA90" i="11"/>
  <c r="BK90" i="11"/>
  <c r="BN90" i="11"/>
  <c r="O90" i="11"/>
  <c r="AS90" i="11"/>
  <c r="F90" i="11"/>
  <c r="C76" i="11"/>
  <c r="F77" i="11"/>
  <c r="L77" i="11"/>
  <c r="I77" i="11"/>
  <c r="O77" i="11"/>
  <c r="AA77" i="11"/>
  <c r="AG77" i="11"/>
  <c r="AS77" i="11"/>
  <c r="AY77" i="11"/>
  <c r="AD77" i="11"/>
  <c r="BH77" i="11"/>
  <c r="BN77" i="11"/>
  <c r="X77" i="11"/>
  <c r="AV77" i="11"/>
  <c r="BQ77" i="11"/>
  <c r="AP77" i="11"/>
  <c r="BK77" i="11"/>
  <c r="W110" i="11"/>
  <c r="N110" i="11"/>
  <c r="H110" i="11"/>
  <c r="AO110" i="11"/>
  <c r="E110" i="11"/>
  <c r="AF110" i="11"/>
  <c r="BG110" i="11"/>
  <c r="K110" i="11"/>
  <c r="AC110" i="11"/>
  <c r="AR110" i="11"/>
  <c r="BM110" i="11"/>
  <c r="BP110" i="11"/>
  <c r="Z110" i="11"/>
  <c r="AU110" i="11"/>
  <c r="BJ110" i="11"/>
  <c r="AX110" i="11"/>
  <c r="I64" i="11"/>
  <c r="F64" i="11"/>
  <c r="X64" i="11"/>
  <c r="AD64" i="11"/>
  <c r="L64" i="11"/>
  <c r="AA64" i="11"/>
  <c r="AP64" i="11"/>
  <c r="AV64" i="11"/>
  <c r="BK64" i="11"/>
  <c r="BQ64" i="11"/>
  <c r="AY64" i="11"/>
  <c r="O64" i="11"/>
  <c r="BH64" i="11"/>
  <c r="BN64" i="11"/>
  <c r="AS64" i="11"/>
  <c r="AG64" i="11"/>
  <c r="F103" i="11"/>
  <c r="L103" i="11"/>
  <c r="I103" i="11"/>
  <c r="O103" i="11"/>
  <c r="AA103" i="11"/>
  <c r="AG103" i="11"/>
  <c r="X103" i="11"/>
  <c r="AS103" i="11"/>
  <c r="AY103" i="11"/>
  <c r="AD103" i="11"/>
  <c r="BN103" i="11"/>
  <c r="AP103" i="11"/>
  <c r="AV103" i="11"/>
  <c r="BH103" i="11"/>
  <c r="BK103" i="11"/>
  <c r="BQ103" i="11"/>
  <c r="E132" i="11"/>
  <c r="B131" i="11"/>
  <c r="H132" i="11"/>
  <c r="K132" i="11"/>
  <c r="W132" i="11"/>
  <c r="N132" i="11"/>
  <c r="AO132" i="11"/>
  <c r="AF132" i="11"/>
  <c r="BG132" i="11"/>
  <c r="AU132" i="11"/>
  <c r="AX132" i="11"/>
  <c r="BM132" i="11"/>
  <c r="BJ132" i="11"/>
  <c r="AR132" i="11"/>
  <c r="AC132" i="11"/>
  <c r="BP132" i="11"/>
  <c r="Z132" i="11"/>
  <c r="I82" i="11"/>
  <c r="F82" i="11"/>
  <c r="L82" i="11"/>
  <c r="X82" i="11"/>
  <c r="AD82" i="11"/>
  <c r="AP82" i="11"/>
  <c r="AV82" i="11"/>
  <c r="AS82" i="11"/>
  <c r="BK82" i="11"/>
  <c r="AA82" i="11"/>
  <c r="BH82" i="11"/>
  <c r="BN82" i="11"/>
  <c r="AY82" i="11"/>
  <c r="O82" i="11"/>
  <c r="BQ82" i="11"/>
  <c r="AG82" i="11"/>
  <c r="E90" i="11"/>
  <c r="H90" i="11"/>
  <c r="K90" i="11"/>
  <c r="W90" i="11"/>
  <c r="Z90" i="11"/>
  <c r="AO90" i="11"/>
  <c r="AC90" i="11"/>
  <c r="AF90" i="11"/>
  <c r="BG90" i="11"/>
  <c r="AR90" i="11"/>
  <c r="BM90" i="11"/>
  <c r="BP90" i="11"/>
  <c r="N90" i="11"/>
  <c r="AX90" i="11"/>
  <c r="BJ90" i="11"/>
  <c r="AU90" i="11"/>
  <c r="I110" i="11"/>
  <c r="F110" i="11"/>
  <c r="L110" i="11"/>
  <c r="X110" i="11"/>
  <c r="AD110" i="11"/>
  <c r="AP110" i="11"/>
  <c r="AV110" i="11"/>
  <c r="AA110" i="11"/>
  <c r="BK110" i="11"/>
  <c r="AG110" i="11"/>
  <c r="AS110" i="11"/>
  <c r="O110" i="11"/>
  <c r="AY110" i="11"/>
  <c r="BH110" i="11"/>
  <c r="BQ110" i="11"/>
  <c r="BN110" i="11"/>
  <c r="C131" i="11"/>
  <c r="I132" i="11"/>
  <c r="F132" i="11"/>
  <c r="L132" i="11"/>
  <c r="X132" i="11"/>
  <c r="AD132" i="11"/>
  <c r="AP132" i="11"/>
  <c r="AV132" i="11"/>
  <c r="AS132" i="11"/>
  <c r="BH132" i="11"/>
  <c r="BK132" i="11"/>
  <c r="BQ132" i="11"/>
  <c r="O132" i="11"/>
  <c r="AA132" i="11"/>
  <c r="AG132" i="11"/>
  <c r="AY132" i="11"/>
  <c r="BN132" i="11"/>
  <c r="L6" i="11"/>
  <c r="N3" i="11"/>
  <c r="C148" i="11"/>
  <c r="L149" i="11"/>
  <c r="F149" i="11"/>
  <c r="O149" i="11"/>
  <c r="I149" i="11"/>
  <c r="AA149" i="11"/>
  <c r="X149" i="11"/>
  <c r="AG149" i="11"/>
  <c r="AS149" i="11"/>
  <c r="AY149" i="11"/>
  <c r="AD149" i="11"/>
  <c r="BN149" i="11"/>
  <c r="BQ149" i="11"/>
  <c r="BH149" i="11"/>
  <c r="AP149" i="11"/>
  <c r="AV149" i="11"/>
  <c r="BK149" i="11"/>
  <c r="B76" i="11"/>
  <c r="E77" i="11"/>
  <c r="K77" i="11"/>
  <c r="W77" i="11"/>
  <c r="AC77" i="11"/>
  <c r="N77" i="11"/>
  <c r="AR77" i="11"/>
  <c r="AU77" i="11"/>
  <c r="BP77" i="11"/>
  <c r="Z77" i="11"/>
  <c r="BJ77" i="11"/>
  <c r="AF77" i="11"/>
  <c r="AO77" i="11"/>
  <c r="AX77" i="11"/>
  <c r="H77" i="11"/>
  <c r="BG77" i="11"/>
  <c r="BM77" i="11"/>
  <c r="C140" i="11"/>
  <c r="L141" i="11"/>
  <c r="O141" i="11"/>
  <c r="AA141" i="11"/>
  <c r="X141" i="11"/>
  <c r="AG141" i="11"/>
  <c r="AS141" i="11"/>
  <c r="AY141" i="11"/>
  <c r="AD141" i="11"/>
  <c r="BN141" i="11"/>
  <c r="F141" i="11"/>
  <c r="BQ141" i="11"/>
  <c r="AV141" i="11"/>
  <c r="I141" i="11"/>
  <c r="AP141" i="11"/>
  <c r="BH141" i="11"/>
  <c r="BK141" i="11"/>
  <c r="B70" i="11"/>
  <c r="E71" i="11"/>
  <c r="H71" i="11"/>
  <c r="AC71" i="11"/>
  <c r="AO71" i="11"/>
  <c r="K71" i="11"/>
  <c r="AR71" i="11"/>
  <c r="BJ71" i="11"/>
  <c r="W71" i="11"/>
  <c r="Z71" i="11"/>
  <c r="AX71" i="11"/>
  <c r="N71" i="11"/>
  <c r="AF71" i="11"/>
  <c r="AU71" i="11"/>
  <c r="BM71" i="11"/>
  <c r="BG71" i="11"/>
  <c r="BP71" i="11"/>
  <c r="E147" i="11"/>
  <c r="B146" i="11"/>
  <c r="Z147" i="11"/>
  <c r="K147" i="11"/>
  <c r="H147" i="11"/>
  <c r="W147" i="11"/>
  <c r="AC147" i="11"/>
  <c r="N147" i="11"/>
  <c r="AX147" i="11"/>
  <c r="AF147" i="11"/>
  <c r="BJ147" i="11"/>
  <c r="AR147" i="11"/>
  <c r="AU147" i="11"/>
  <c r="BG147" i="11"/>
  <c r="BP147" i="11"/>
  <c r="AO147" i="11"/>
  <c r="BM147" i="11"/>
  <c r="B140" i="11"/>
  <c r="E141" i="11"/>
  <c r="Z141" i="11"/>
  <c r="N141" i="11"/>
  <c r="K141" i="11"/>
  <c r="AC141" i="11"/>
  <c r="W141" i="11"/>
  <c r="BP141" i="11"/>
  <c r="H141" i="11"/>
  <c r="AO141" i="11"/>
  <c r="AR141" i="11"/>
  <c r="BG141" i="11"/>
  <c r="BJ141" i="11"/>
  <c r="AX141" i="11"/>
  <c r="AF141" i="11"/>
  <c r="AU141" i="11"/>
  <c r="BM141" i="11"/>
  <c r="L99" i="11"/>
  <c r="C98" i="11"/>
  <c r="I99" i="11"/>
  <c r="F99" i="11"/>
  <c r="AA99" i="11"/>
  <c r="AG99" i="11"/>
  <c r="AS99" i="11"/>
  <c r="AY99" i="11"/>
  <c r="BN99" i="11"/>
  <c r="X99" i="11"/>
  <c r="AV99" i="11"/>
  <c r="AD99" i="11"/>
  <c r="AP99" i="11"/>
  <c r="BH99" i="11"/>
  <c r="BK99" i="11"/>
  <c r="BQ99" i="11"/>
  <c r="O99" i="11"/>
  <c r="C94" i="32"/>
  <c r="D94" i="32"/>
  <c r="C99" i="32"/>
  <c r="D99" i="32"/>
  <c r="D101" i="32"/>
  <c r="C100" i="32"/>
  <c r="D100" i="32"/>
  <c r="C98" i="32"/>
  <c r="D98" i="32"/>
  <c r="E10" i="31"/>
  <c r="D9" i="31"/>
  <c r="AP90" i="11"/>
  <c r="AY90" i="11"/>
  <c r="AG90" i="11"/>
  <c r="BH90" i="11"/>
  <c r="BE90" i="11"/>
  <c r="BQ90" i="11"/>
  <c r="AD90" i="11"/>
  <c r="L90" i="11"/>
  <c r="AI140" i="11"/>
  <c r="BV140" i="11"/>
  <c r="BS140" i="11"/>
  <c r="AI146" i="11"/>
  <c r="BV146" i="11"/>
  <c r="BS146" i="11"/>
  <c r="AI76" i="11"/>
  <c r="BV76" i="11"/>
  <c r="BS76" i="11"/>
  <c r="AM131" i="11"/>
  <c r="AJ131" i="11"/>
  <c r="BT131" i="11"/>
  <c r="BW131" i="11"/>
  <c r="AI131" i="11"/>
  <c r="BV131" i="11"/>
  <c r="BS131" i="11"/>
  <c r="AM148" i="11"/>
  <c r="AJ148" i="11"/>
  <c r="BW148" i="11"/>
  <c r="BT148" i="11"/>
  <c r="AM70" i="11"/>
  <c r="AJ70" i="11"/>
  <c r="BW70" i="11"/>
  <c r="BT70" i="11"/>
  <c r="AM140" i="11"/>
  <c r="AJ140" i="11"/>
  <c r="BW140" i="11"/>
  <c r="BT140" i="11"/>
  <c r="AM98" i="11"/>
  <c r="AJ98" i="11"/>
  <c r="BW98" i="11"/>
  <c r="BT98" i="11"/>
  <c r="AI70" i="11"/>
  <c r="BS70" i="11"/>
  <c r="BV70" i="11"/>
  <c r="AM76" i="11"/>
  <c r="AJ76" i="11"/>
  <c r="BW76" i="11"/>
  <c r="BT76" i="11"/>
  <c r="AM90" i="11"/>
  <c r="AJ90" i="11"/>
  <c r="BT90" i="11"/>
  <c r="BW90" i="11"/>
  <c r="BD140" i="11"/>
  <c r="BA140" i="11"/>
  <c r="BD146" i="11"/>
  <c r="BA146" i="11"/>
  <c r="BD76" i="11"/>
  <c r="BA76" i="11"/>
  <c r="BE131" i="11"/>
  <c r="BB131" i="11"/>
  <c r="BD131" i="11"/>
  <c r="BA131" i="11"/>
  <c r="BE76" i="11"/>
  <c r="BB76" i="11"/>
  <c r="BE148" i="11"/>
  <c r="BB148" i="11"/>
  <c r="BE140" i="11"/>
  <c r="BB140" i="11"/>
  <c r="BE98" i="11"/>
  <c r="BB98" i="11"/>
  <c r="BA70" i="11"/>
  <c r="BD70" i="11"/>
  <c r="BE70" i="11"/>
  <c r="BB70" i="11"/>
  <c r="X70" i="11"/>
  <c r="AV70" i="11"/>
  <c r="AG70" i="11"/>
  <c r="AA70" i="11"/>
  <c r="AP70" i="11"/>
  <c r="BN70" i="11"/>
  <c r="AD70" i="11"/>
  <c r="L70" i="11"/>
  <c r="BQ70" i="11"/>
  <c r="AY70" i="11"/>
  <c r="I70" i="11"/>
  <c r="O70" i="11"/>
  <c r="AS70" i="11"/>
  <c r="BH70" i="11"/>
  <c r="F70" i="11"/>
  <c r="C69" i="11"/>
  <c r="BK70" i="11"/>
  <c r="C92" i="32"/>
  <c r="D92" i="32"/>
  <c r="I148" i="11"/>
  <c r="F148" i="11"/>
  <c r="C147" i="11"/>
  <c r="X148" i="11"/>
  <c r="AD148" i="11"/>
  <c r="L148" i="11"/>
  <c r="AP148" i="11"/>
  <c r="AV148" i="11"/>
  <c r="AS148" i="11"/>
  <c r="BH148" i="11"/>
  <c r="BK148" i="11"/>
  <c r="BQ148" i="11"/>
  <c r="O148" i="11"/>
  <c r="AG148" i="11"/>
  <c r="BN148" i="11"/>
  <c r="AA148" i="11"/>
  <c r="AY148" i="11"/>
  <c r="E131" i="11"/>
  <c r="K131" i="11"/>
  <c r="Z131" i="11"/>
  <c r="W131" i="11"/>
  <c r="AC131" i="11"/>
  <c r="H131" i="11"/>
  <c r="N131" i="11"/>
  <c r="AX131" i="11"/>
  <c r="AF131" i="11"/>
  <c r="BJ131" i="11"/>
  <c r="AR131" i="11"/>
  <c r="BG131" i="11"/>
  <c r="BP131" i="11"/>
  <c r="BM131" i="11"/>
  <c r="AU131" i="11"/>
  <c r="AO131" i="11"/>
  <c r="I98" i="11"/>
  <c r="O98" i="11"/>
  <c r="F98" i="11"/>
  <c r="L98" i="11"/>
  <c r="X98" i="11"/>
  <c r="AD98" i="11"/>
  <c r="AP98" i="11"/>
  <c r="AV98" i="11"/>
  <c r="AA98" i="11"/>
  <c r="BK98" i="11"/>
  <c r="AY98" i="11"/>
  <c r="BH98" i="11"/>
  <c r="BQ98" i="11"/>
  <c r="BN98" i="11"/>
  <c r="AS98" i="11"/>
  <c r="AG98" i="11"/>
  <c r="E70" i="11"/>
  <c r="H70" i="11"/>
  <c r="B69" i="11"/>
  <c r="W70" i="11"/>
  <c r="K70" i="11"/>
  <c r="N70" i="11"/>
  <c r="Z70" i="11"/>
  <c r="AF70" i="11"/>
  <c r="AC70" i="11"/>
  <c r="AU70" i="11"/>
  <c r="AX70" i="11"/>
  <c r="BG70" i="11"/>
  <c r="BM70" i="11"/>
  <c r="BP70" i="11"/>
  <c r="BJ70" i="11"/>
  <c r="AO70" i="11"/>
  <c r="AR70" i="11"/>
  <c r="N6" i="11"/>
  <c r="O3" i="11"/>
  <c r="O6" i="11"/>
  <c r="F12" i="28"/>
  <c r="C12" i="28"/>
  <c r="E12" i="28"/>
  <c r="C139" i="11"/>
  <c r="I140" i="11"/>
  <c r="F140" i="11"/>
  <c r="X140" i="11"/>
  <c r="L140" i="11"/>
  <c r="AD140" i="11"/>
  <c r="AP140" i="11"/>
  <c r="AV140" i="11"/>
  <c r="AS140" i="11"/>
  <c r="BH140" i="11"/>
  <c r="BK140" i="11"/>
  <c r="BQ140" i="11"/>
  <c r="O140" i="11"/>
  <c r="AG140" i="11"/>
  <c r="BN140" i="11"/>
  <c r="AY140" i="11"/>
  <c r="AA140" i="11"/>
  <c r="E140" i="11"/>
  <c r="H140" i="11"/>
  <c r="K140" i="11"/>
  <c r="W140" i="11"/>
  <c r="B139" i="11"/>
  <c r="N140" i="11"/>
  <c r="AO140" i="11"/>
  <c r="AF140" i="11"/>
  <c r="BG140" i="11"/>
  <c r="AU140" i="11"/>
  <c r="AX140" i="11"/>
  <c r="BM140" i="11"/>
  <c r="AC140" i="11"/>
  <c r="Z140" i="11"/>
  <c r="BJ140" i="11"/>
  <c r="AR140" i="11"/>
  <c r="BP140" i="11"/>
  <c r="B145" i="11"/>
  <c r="E146" i="11"/>
  <c r="K146" i="11"/>
  <c r="W146" i="11"/>
  <c r="N146" i="11"/>
  <c r="H146" i="11"/>
  <c r="Z146" i="11"/>
  <c r="AO146" i="11"/>
  <c r="AF146" i="11"/>
  <c r="BG146" i="11"/>
  <c r="AR146" i="11"/>
  <c r="AC146" i="11"/>
  <c r="BM146" i="11"/>
  <c r="BP146" i="11"/>
  <c r="AX146" i="11"/>
  <c r="AU146" i="11"/>
  <c r="BJ146" i="11"/>
  <c r="E76" i="11"/>
  <c r="W76" i="11"/>
  <c r="H76" i="11"/>
  <c r="N76" i="11"/>
  <c r="K76" i="11"/>
  <c r="Z76" i="11"/>
  <c r="AF76" i="11"/>
  <c r="AX76" i="11"/>
  <c r="AO76" i="11"/>
  <c r="BG76" i="11"/>
  <c r="BM76" i="11"/>
  <c r="AC76" i="11"/>
  <c r="BJ76" i="11"/>
  <c r="BP76" i="11"/>
  <c r="AR76" i="11"/>
  <c r="AU76" i="11"/>
  <c r="L131" i="11"/>
  <c r="I131" i="11"/>
  <c r="O131" i="11"/>
  <c r="AA131" i="11"/>
  <c r="F131" i="11"/>
  <c r="AG131" i="11"/>
  <c r="X131" i="11"/>
  <c r="AS131" i="11"/>
  <c r="AY131" i="11"/>
  <c r="BN131" i="11"/>
  <c r="AD131" i="11"/>
  <c r="AP131" i="11"/>
  <c r="AV131" i="11"/>
  <c r="BQ131" i="11"/>
  <c r="BH131" i="11"/>
  <c r="BK131" i="11"/>
  <c r="I76" i="11"/>
  <c r="L76" i="11"/>
  <c r="X76" i="11"/>
  <c r="AD76" i="11"/>
  <c r="O76" i="11"/>
  <c r="AA76" i="11"/>
  <c r="AP76" i="11"/>
  <c r="AV76" i="11"/>
  <c r="BK76" i="11"/>
  <c r="BQ76" i="11"/>
  <c r="AG76" i="11"/>
  <c r="AY76" i="11"/>
  <c r="F76" i="11"/>
  <c r="AS76" i="11"/>
  <c r="BH76" i="11"/>
  <c r="BN76" i="11"/>
  <c r="C90" i="32"/>
  <c r="D90" i="32"/>
  <c r="C91" i="32"/>
  <c r="D91" i="32"/>
  <c r="C96" i="32"/>
  <c r="D96" i="32"/>
  <c r="D97" i="32"/>
  <c r="C95" i="32"/>
  <c r="D95" i="32"/>
  <c r="C93" i="32"/>
  <c r="D93" i="32"/>
  <c r="C103" i="32"/>
  <c r="D103" i="32"/>
  <c r="C104" i="32"/>
  <c r="D104" i="32"/>
  <c r="D105" i="32"/>
  <c r="C102" i="32"/>
  <c r="D102" i="32"/>
  <c r="C10" i="31"/>
  <c r="D6" i="31"/>
  <c r="AI145" i="11"/>
  <c r="BS145" i="11"/>
  <c r="BV145" i="11"/>
  <c r="AM147" i="11"/>
  <c r="AJ147" i="11"/>
  <c r="BW147" i="11"/>
  <c r="BT147" i="11"/>
  <c r="AI139" i="11"/>
  <c r="BV139" i="11"/>
  <c r="BS139" i="11"/>
  <c r="AM69" i="11"/>
  <c r="BW69" i="11"/>
  <c r="AJ69" i="11"/>
  <c r="BT69" i="11"/>
  <c r="BV69" i="11"/>
  <c r="BS69" i="11"/>
  <c r="AI69" i="11"/>
  <c r="AM139" i="11"/>
  <c r="AJ139" i="11"/>
  <c r="BT139" i="11"/>
  <c r="BW139" i="11"/>
  <c r="BD145" i="11"/>
  <c r="BA145" i="11"/>
  <c r="BD139" i="11"/>
  <c r="BA139" i="11"/>
  <c r="F7" i="28"/>
  <c r="C7" i="28"/>
  <c r="E7" i="28"/>
  <c r="BE147" i="11"/>
  <c r="BB147" i="11"/>
  <c r="BA69" i="11"/>
  <c r="BD69" i="11"/>
  <c r="BE69" i="11"/>
  <c r="BB69" i="11"/>
  <c r="F69" i="11"/>
  <c r="AA69" i="11"/>
  <c r="AY69" i="11"/>
  <c r="BQ69" i="11"/>
  <c r="BK69" i="11"/>
  <c r="BN69" i="11"/>
  <c r="L69" i="11"/>
  <c r="AG69" i="11"/>
  <c r="AV69" i="11"/>
  <c r="AP69" i="11"/>
  <c r="AS69" i="11"/>
  <c r="AD69" i="11"/>
  <c r="C68" i="11"/>
  <c r="X69" i="11"/>
  <c r="BH69" i="11"/>
  <c r="I69" i="11"/>
  <c r="O69" i="11"/>
  <c r="BE139" i="11"/>
  <c r="BB139" i="11"/>
  <c r="F8" i="28"/>
  <c r="C8" i="28"/>
  <c r="E8" i="28"/>
  <c r="F11" i="28"/>
  <c r="C11" i="28"/>
  <c r="E11" i="28"/>
  <c r="K69" i="11"/>
  <c r="N69" i="11"/>
  <c r="W69" i="11"/>
  <c r="Z69" i="11"/>
  <c r="AC69" i="11"/>
  <c r="AF69" i="11"/>
  <c r="AX69" i="11"/>
  <c r="BP69" i="11"/>
  <c r="B68" i="11"/>
  <c r="AO69" i="11"/>
  <c r="BJ69" i="11"/>
  <c r="AR69" i="11"/>
  <c r="E69" i="11"/>
  <c r="H69" i="11"/>
  <c r="AU69" i="11"/>
  <c r="BG69" i="11"/>
  <c r="BM69" i="11"/>
  <c r="F6" i="28"/>
  <c r="L147" i="11"/>
  <c r="C146" i="11"/>
  <c r="I147" i="11"/>
  <c r="O147" i="11"/>
  <c r="F147" i="11"/>
  <c r="AA147" i="11"/>
  <c r="AG147" i="11"/>
  <c r="AS147" i="11"/>
  <c r="AY147" i="11"/>
  <c r="AP147" i="11"/>
  <c r="AV147" i="11"/>
  <c r="BN147" i="11"/>
  <c r="BK147" i="11"/>
  <c r="BQ147" i="11"/>
  <c r="AD147" i="11"/>
  <c r="BH147" i="11"/>
  <c r="X147" i="11"/>
  <c r="F9" i="28"/>
  <c r="C9" i="28"/>
  <c r="E9" i="28"/>
  <c r="E145" i="11"/>
  <c r="H145" i="11"/>
  <c r="K145" i="11"/>
  <c r="Z145" i="11"/>
  <c r="N145" i="11"/>
  <c r="AC145" i="11"/>
  <c r="AU145" i="11"/>
  <c r="BP145" i="11"/>
  <c r="AO145" i="11"/>
  <c r="AX145" i="11"/>
  <c r="BJ145" i="11"/>
  <c r="W145" i="11"/>
  <c r="BG145" i="11"/>
  <c r="BM145" i="11"/>
  <c r="AR145" i="11"/>
  <c r="AF145" i="11"/>
  <c r="F10" i="28"/>
  <c r="C10" i="28"/>
  <c r="E10" i="28"/>
  <c r="E139" i="11"/>
  <c r="B138" i="11"/>
  <c r="Z139" i="11"/>
  <c r="H139" i="11"/>
  <c r="K139" i="11"/>
  <c r="W139" i="11"/>
  <c r="AC139" i="11"/>
  <c r="N139" i="11"/>
  <c r="AX139" i="11"/>
  <c r="AF139" i="11"/>
  <c r="BJ139" i="11"/>
  <c r="BG139" i="11"/>
  <c r="AR139" i="11"/>
  <c r="AU139" i="11"/>
  <c r="BP139" i="11"/>
  <c r="AO139" i="11"/>
  <c r="BM139" i="11"/>
  <c r="L139" i="11"/>
  <c r="C138" i="11"/>
  <c r="I139" i="11"/>
  <c r="F139" i="11"/>
  <c r="O139" i="11"/>
  <c r="AA139" i="11"/>
  <c r="AG139" i="11"/>
  <c r="AS139" i="11"/>
  <c r="AY139" i="11"/>
  <c r="AP139" i="11"/>
  <c r="AV139" i="11"/>
  <c r="BN139" i="11"/>
  <c r="BK139" i="11"/>
  <c r="X139" i="11"/>
  <c r="BH139" i="11"/>
  <c r="BQ139" i="11"/>
  <c r="AD139" i="11"/>
  <c r="F13" i="28"/>
  <c r="C13" i="28"/>
  <c r="E13" i="28"/>
  <c r="D89" i="32"/>
  <c r="C88" i="32"/>
  <c r="D88" i="32"/>
  <c r="C83" i="32"/>
  <c r="D83" i="32"/>
  <c r="C82" i="32"/>
  <c r="D82" i="32"/>
  <c r="C84" i="32"/>
  <c r="D84" i="32"/>
  <c r="C85" i="32"/>
  <c r="D85" i="32"/>
  <c r="C87" i="32"/>
  <c r="D87" i="32"/>
  <c r="C86" i="32"/>
  <c r="D86" i="32"/>
  <c r="AM68" i="11"/>
  <c r="AJ68" i="11"/>
  <c r="BW68" i="11"/>
  <c r="BT68" i="11"/>
  <c r="AI138" i="11"/>
  <c r="BV138" i="11"/>
  <c r="BS138" i="11"/>
  <c r="AM138" i="11"/>
  <c r="AJ138" i="11"/>
  <c r="BW138" i="11"/>
  <c r="BT138" i="11"/>
  <c r="AM146" i="11"/>
  <c r="AJ146" i="11"/>
  <c r="BW146" i="11"/>
  <c r="BT146" i="11"/>
  <c r="AI68" i="11"/>
  <c r="BV68" i="11"/>
  <c r="BS68" i="11"/>
  <c r="BD138" i="11"/>
  <c r="BA138" i="11"/>
  <c r="BE138" i="11"/>
  <c r="BB138" i="11"/>
  <c r="BE146" i="11"/>
  <c r="BB146" i="11"/>
  <c r="BE68" i="11"/>
  <c r="BB68" i="11"/>
  <c r="AD68" i="11"/>
  <c r="BK68" i="11"/>
  <c r="AS68" i="11"/>
  <c r="AG68" i="11"/>
  <c r="I68" i="11"/>
  <c r="L68" i="11"/>
  <c r="BQ68" i="11"/>
  <c r="BH68" i="11"/>
  <c r="X68" i="11"/>
  <c r="AY68" i="11"/>
  <c r="F68" i="11"/>
  <c r="AP68" i="11"/>
  <c r="O68" i="11"/>
  <c r="BN68" i="11"/>
  <c r="AV68" i="11"/>
  <c r="AA68" i="11"/>
  <c r="BA68" i="11"/>
  <c r="BD68" i="11"/>
  <c r="I138" i="11"/>
  <c r="F138" i="11"/>
  <c r="C137" i="11"/>
  <c r="L138" i="11"/>
  <c r="X138" i="11"/>
  <c r="AD138" i="11"/>
  <c r="O138" i="11"/>
  <c r="AA138" i="11"/>
  <c r="AP138" i="11"/>
  <c r="AV138" i="11"/>
  <c r="AG138" i="11"/>
  <c r="BK138" i="11"/>
  <c r="AS138" i="11"/>
  <c r="BH138" i="11"/>
  <c r="AY138" i="11"/>
  <c r="BN138" i="11"/>
  <c r="BQ138" i="11"/>
  <c r="C145" i="11"/>
  <c r="I146" i="11"/>
  <c r="F146" i="11"/>
  <c r="L146" i="11"/>
  <c r="X146" i="11"/>
  <c r="AD146" i="11"/>
  <c r="O146" i="11"/>
  <c r="AA146" i="11"/>
  <c r="AP146" i="11"/>
  <c r="AV146" i="11"/>
  <c r="AG146" i="11"/>
  <c r="BK146" i="11"/>
  <c r="AS146" i="11"/>
  <c r="BH146" i="11"/>
  <c r="BN146" i="11"/>
  <c r="BQ146" i="11"/>
  <c r="AY146" i="11"/>
  <c r="B137" i="11"/>
  <c r="E138" i="11"/>
  <c r="H138" i="11"/>
  <c r="W138" i="11"/>
  <c r="N138" i="11"/>
  <c r="Z138" i="11"/>
  <c r="AO138" i="11"/>
  <c r="AF138" i="11"/>
  <c r="BG138" i="11"/>
  <c r="AR138" i="11"/>
  <c r="K138" i="11"/>
  <c r="AC138" i="11"/>
  <c r="BM138" i="11"/>
  <c r="BP138" i="11"/>
  <c r="AU138" i="11"/>
  <c r="AX138" i="11"/>
  <c r="BJ138" i="11"/>
  <c r="C6" i="28"/>
  <c r="F14" i="28"/>
  <c r="E68" i="11"/>
  <c r="H68" i="11"/>
  <c r="W68" i="11"/>
  <c r="N68" i="11"/>
  <c r="K68" i="11"/>
  <c r="AF68" i="11"/>
  <c r="Z68" i="11"/>
  <c r="AO68" i="11"/>
  <c r="AR68" i="11"/>
  <c r="BG68" i="11"/>
  <c r="BM68" i="11"/>
  <c r="AC68" i="11"/>
  <c r="AU68" i="11"/>
  <c r="BJ68" i="11"/>
  <c r="BP68" i="11"/>
  <c r="AX68" i="11"/>
  <c r="AM145" i="11"/>
  <c r="AJ145" i="11"/>
  <c r="BW145" i="11"/>
  <c r="BT145" i="11"/>
  <c r="AI137" i="11"/>
  <c r="BV137" i="11"/>
  <c r="BS137" i="11"/>
  <c r="AM137" i="11"/>
  <c r="AJ137" i="11"/>
  <c r="BW137" i="11"/>
  <c r="BT137" i="11"/>
  <c r="BE145" i="11"/>
  <c r="BB145" i="11"/>
  <c r="BD137" i="11"/>
  <c r="BA137" i="11"/>
  <c r="BE137" i="11"/>
  <c r="BB137" i="11"/>
  <c r="E6" i="28"/>
  <c r="C14" i="28"/>
  <c r="E137" i="11"/>
  <c r="H137" i="11"/>
  <c r="K137" i="11"/>
  <c r="Z137" i="11"/>
  <c r="N137" i="11"/>
  <c r="AC137" i="11"/>
  <c r="AU137" i="11"/>
  <c r="BP137" i="11"/>
  <c r="AO137" i="11"/>
  <c r="AX137" i="11"/>
  <c r="BJ137" i="11"/>
  <c r="W137" i="11"/>
  <c r="AR137" i="11"/>
  <c r="AF137" i="11"/>
  <c r="BG137" i="11"/>
  <c r="BM137" i="11"/>
  <c r="F137" i="11"/>
  <c r="L137" i="11"/>
  <c r="I137" i="11"/>
  <c r="O137" i="11"/>
  <c r="AA137" i="11"/>
  <c r="X137" i="11"/>
  <c r="AG137" i="11"/>
  <c r="AS137" i="11"/>
  <c r="AY137" i="11"/>
  <c r="AD137" i="11"/>
  <c r="BH137" i="11"/>
  <c r="BN137" i="11"/>
  <c r="AV137" i="11"/>
  <c r="BQ137" i="11"/>
  <c r="AP137" i="11"/>
  <c r="BK137" i="11"/>
  <c r="F145" i="11"/>
  <c r="L145" i="11"/>
  <c r="I145" i="11"/>
  <c r="O145" i="11"/>
  <c r="AA145" i="11"/>
  <c r="X145" i="11"/>
  <c r="AG145" i="11"/>
  <c r="AS145" i="11"/>
  <c r="AY145" i="11"/>
  <c r="AD145" i="11"/>
  <c r="BH145" i="11"/>
  <c r="BN145" i="11"/>
  <c r="AV145" i="11"/>
  <c r="BQ145" i="11"/>
  <c r="AP145" i="11"/>
  <c r="BK14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Falck</author>
  </authors>
  <commentList>
    <comment ref="E2" authorId="0" shapeId="0" xr:uid="{649C6D70-E494-4E32-A3CB-6C6D41CDA94B}">
      <text>
        <r>
          <rPr>
            <b/>
            <sz val="9"/>
            <color indexed="81"/>
            <rFont val="Tahoma"/>
            <family val="2"/>
          </rPr>
          <t>är försäljningsandelen större än antalsandelen (volymandelen) så är det minus här</t>
        </r>
      </text>
    </comment>
    <comment ref="H2" authorId="0" shapeId="0" xr:uid="{17DABA05-1319-42BD-B11E-42B724132F92}">
      <text>
        <r>
          <rPr>
            <b/>
            <sz val="9"/>
            <color indexed="81"/>
            <rFont val="Tahoma"/>
            <family val="2"/>
          </rPr>
          <t>tas fram via jämförelse av utrymmesandel jämfört med sortimentsandel
butik är rädd att ta bort sortiment</t>
        </r>
      </text>
    </comment>
    <comment ref="H29" authorId="0" shapeId="0" xr:uid="{3B2D2E6D-8899-4E6C-A6D8-FBE18DEFD6AA}">
      <text>
        <r>
          <rPr>
            <b/>
            <sz val="9"/>
            <color indexed="81"/>
            <rFont val="Tahoma"/>
            <family val="2"/>
          </rPr>
          <t>minskat utifrån DJ OW kontroll</t>
        </r>
      </text>
    </comment>
    <comment ref="H30" authorId="0" shapeId="0" xr:uid="{8BEFDCD6-3315-4B39-96B5-EB4A5D57FB17}">
      <text>
        <r>
          <rPr>
            <b/>
            <sz val="9"/>
            <color indexed="81"/>
            <rFont val="Tahoma"/>
            <family val="2"/>
          </rPr>
          <t>ökat utifrån DJ OW kontroll</t>
        </r>
      </text>
    </comment>
    <comment ref="G32" authorId="0" shapeId="0" xr:uid="{27E000F6-ADAA-4616-ACD5-B6D20FA85078}">
      <text>
        <r>
          <rPr>
            <b/>
            <sz val="9"/>
            <color indexed="81"/>
            <rFont val="Tahoma"/>
            <family val="2"/>
          </rPr>
          <t>vagnar på fil&amp;yoghurt</t>
        </r>
      </text>
    </comment>
    <comment ref="H32" authorId="0" shapeId="0" xr:uid="{78A024E1-8B44-4164-8CAB-02AA87681730}">
      <text>
        <r>
          <rPr>
            <b/>
            <sz val="9"/>
            <color indexed="81"/>
            <rFont val="Tahoma"/>
            <family val="2"/>
          </rPr>
          <t>ökat utifrån DJ OW kontroll</t>
        </r>
      </text>
    </comment>
    <comment ref="H33" authorId="0" shapeId="0" xr:uid="{04523680-02F8-4404-BA7C-2E68E8148308}">
      <text>
        <r>
          <rPr>
            <b/>
            <sz val="9"/>
            <color indexed="81"/>
            <rFont val="Tahoma"/>
            <family val="2"/>
          </rPr>
          <t>minskat utifrån DJ OW kontroll</t>
        </r>
      </text>
    </comment>
    <comment ref="H34" authorId="0" shapeId="0" xr:uid="{FCF01263-C9F2-4A03-9585-B7E5906213D6}">
      <text>
        <r>
          <rPr>
            <b/>
            <sz val="9"/>
            <color indexed="81"/>
            <rFont val="Tahoma"/>
            <family val="2"/>
          </rPr>
          <t>minskat utifrån DJ OW kontroll</t>
        </r>
      </text>
    </comment>
    <comment ref="H36" authorId="0" shapeId="0" xr:uid="{F7F17505-3A55-4658-A7E5-A4323B94FBD6}">
      <text>
        <r>
          <rPr>
            <b/>
            <sz val="9"/>
            <color indexed="81"/>
            <rFont val="Tahoma"/>
            <family val="2"/>
          </rPr>
          <t>ökat utifrån DJ OW kontroll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Falck</author>
  </authors>
  <commentList>
    <comment ref="C37" authorId="0" shapeId="0" xr:uid="{C4ACF92F-4E03-48B7-9CE7-B5D5DE68B787}">
      <text>
        <r>
          <rPr>
            <b/>
            <sz val="9"/>
            <color indexed="81"/>
            <rFont val="Tahoma"/>
            <family val="2"/>
          </rPr>
          <t xml:space="preserve">kolla så det inte blir noll i någon region
</t>
        </r>
      </text>
    </comment>
  </commentList>
</comments>
</file>

<file path=xl/sharedStrings.xml><?xml version="1.0" encoding="utf-8"?>
<sst xmlns="http://schemas.openxmlformats.org/spreadsheetml/2006/main" count="1321" uniqueCount="315">
  <si>
    <t>Supermarket</t>
  </si>
  <si>
    <t>Kvantum</t>
  </si>
  <si>
    <t>Maxi</t>
  </si>
  <si>
    <t>Nära</t>
  </si>
  <si>
    <r>
      <t>Norr:</t>
    </r>
    <r>
      <rPr>
        <sz val="11"/>
        <color rgb="FF000000"/>
        <rFont val="Calibri"/>
        <family val="2"/>
      </rPr>
      <t xml:space="preserve"> Norrbottens län, Dalarnas län, Jämtlands län, Västerbottens län, Gävleborgs län, Västernorrlands län</t>
    </r>
  </si>
  <si>
    <r>
      <t>Öst:</t>
    </r>
    <r>
      <rPr>
        <sz val="11"/>
        <color rgb="FF000000"/>
        <rFont val="Calibri"/>
        <family val="2"/>
      </rPr>
      <t xml:space="preserve"> Västmanlands län, Örebro län, Stockholms län, Uppsala län, Södermanlands län, Gotlands län</t>
    </r>
  </si>
  <si>
    <r>
      <t xml:space="preserve">Väst: </t>
    </r>
    <r>
      <rPr>
        <sz val="11"/>
        <color rgb="FF000000"/>
        <rFont val="Calibri"/>
        <family val="2"/>
      </rPr>
      <t>Västra Götalands län, Värmlands län</t>
    </r>
  </si>
  <si>
    <r>
      <t>Syd:</t>
    </r>
    <r>
      <rPr>
        <sz val="11"/>
        <color rgb="FF000000"/>
        <rFont val="Calibri"/>
        <family val="2"/>
      </rPr>
      <t xml:space="preserve"> Kronobergs län, Jönköpings län, Skåne län, Kalmar län, Östergötlands län, Hallands län, Blekinge län</t>
    </r>
  </si>
  <si>
    <t>Öst</t>
  </si>
  <si>
    <t>Väst</t>
  </si>
  <si>
    <t>Syd</t>
  </si>
  <si>
    <t>Norr</t>
  </si>
  <si>
    <t>trend</t>
  </si>
  <si>
    <t>Frukost Bordsmatfett</t>
  </si>
  <si>
    <t>Frukost Fil &amp; Yoghurt</t>
  </si>
  <si>
    <t>Mjölk</t>
  </si>
  <si>
    <t>Matlagning &amp; Bakning</t>
  </si>
  <si>
    <t>Överkänslighet</t>
  </si>
  <si>
    <t>TOTALT MEJERI</t>
  </si>
  <si>
    <t xml:space="preserve">Frukost Juice/Fruktdryck </t>
  </si>
  <si>
    <t xml:space="preserve">Mat &amp; Bak Matfett </t>
  </si>
  <si>
    <t>Trend</t>
  </si>
  <si>
    <r>
      <t>Småmål Dricka/Äta</t>
    </r>
    <r>
      <rPr>
        <sz val="8"/>
        <color rgb="FF000000"/>
        <rFont val="Arial"/>
        <family val="2"/>
      </rPr>
      <t xml:space="preserve"> (inkl okylt)</t>
    </r>
  </si>
  <si>
    <t>ICA Totalt</t>
  </si>
  <si>
    <t>småmål</t>
  </si>
  <si>
    <t>marginal</t>
  </si>
  <si>
    <t>omräkningstal</t>
  </si>
  <si>
    <t>andelar</t>
  </si>
  <si>
    <t>Välj region</t>
  </si>
  <si>
    <t>Välj profil</t>
  </si>
  <si>
    <t>Småmålsläge</t>
  </si>
  <si>
    <t>Frukost: Kvarg, Cottage cheese, Fil, Yoghurt</t>
  </si>
  <si>
    <t>Ja</t>
  </si>
  <si>
    <t>Nej</t>
  </si>
  <si>
    <t>Förändring</t>
  </si>
  <si>
    <t>Inmatningsfält</t>
  </si>
  <si>
    <t>steg 1</t>
  </si>
  <si>
    <t>steg 2</t>
  </si>
  <si>
    <t>steg 3</t>
  </si>
  <si>
    <t>steg 4</t>
  </si>
  <si>
    <t>Fördelning</t>
  </si>
  <si>
    <t>Segment</t>
  </si>
  <si>
    <t>Laktos &amp; Mjölkfritt (kylt)</t>
  </si>
  <si>
    <t>Vilka områden hör till vilken region:</t>
  </si>
  <si>
    <t>Profil</t>
  </si>
  <si>
    <t>region</t>
  </si>
  <si>
    <t>småmål Ja/nej</t>
  </si>
  <si>
    <t>ej småmålsläge</t>
  </si>
  <si>
    <t>småmålsläge</t>
  </si>
  <si>
    <t>Mål fördelning</t>
  </si>
  <si>
    <t>Omräkning ej småmål</t>
  </si>
  <si>
    <t>omräkning småmål</t>
  </si>
  <si>
    <t>TOTALT MEJERI (kylt)</t>
  </si>
  <si>
    <t>Rekommenderade fördelningen baseras på: försäljningsandel/marginaler/trend/datum&amp;hantering/sortimentsbredd/volym</t>
  </si>
  <si>
    <t>med Range Review segmenteringen</t>
  </si>
  <si>
    <t xml:space="preserve">Frukost  Bordsmatfett </t>
  </si>
  <si>
    <t xml:space="preserve">Småmål Dricka nu </t>
  </si>
  <si>
    <t xml:space="preserve">Småmål Äta nu </t>
  </si>
  <si>
    <t xml:space="preserve">Frukost  Kvarg&amp;Cottage Cheese </t>
  </si>
  <si>
    <t xml:space="preserve">Frukost F&amp;Y Fil </t>
  </si>
  <si>
    <t xml:space="preserve">Frukost F&amp;Y Fruktyoghurt </t>
  </si>
  <si>
    <t xml:space="preserve">Frukost F&amp;Y Funktionella produkter </t>
  </si>
  <si>
    <t xml:space="preserve">Frukost F&amp;Y Yoghurt Naturell&amp;Vanilj </t>
  </si>
  <si>
    <t xml:space="preserve">Mat/Bak Creme Fraiche </t>
  </si>
  <si>
    <t xml:space="preserve">Mat/Bak Desserttillbehör &amp; Kvarg </t>
  </si>
  <si>
    <t xml:space="preserve">Mat/Bak Grädde Mat </t>
  </si>
  <si>
    <t xml:space="preserve">Mat/Bak Grädde Visp </t>
  </si>
  <si>
    <t xml:space="preserve">Mat/Bak MatYoghurt&amp;Gräddfil </t>
  </si>
  <si>
    <t xml:space="preserve">Mjölk Lätt &amp; Mini </t>
  </si>
  <si>
    <t xml:space="preserve">Mjölk Mellan </t>
  </si>
  <si>
    <t xml:space="preserve">Mjölk Standard och fetare </t>
  </si>
  <si>
    <t xml:space="preserve">Mjölk övrig </t>
  </si>
  <si>
    <t xml:space="preserve">Laktosfritt Frukost </t>
  </si>
  <si>
    <t xml:space="preserve">Laktosfritt Matlagning&amp;bakning </t>
  </si>
  <si>
    <t xml:space="preserve">Laktosfritt Mjölk </t>
  </si>
  <si>
    <t xml:space="preserve">Växtbaserat </t>
  </si>
  <si>
    <t>snittmarginal</t>
  </si>
  <si>
    <t>subkategori</t>
  </si>
  <si>
    <t>Antal hyllor totalt</t>
  </si>
  <si>
    <t>Nuläge 
antal hyllor</t>
  </si>
  <si>
    <t>Rekommendation antal hyllor</t>
  </si>
  <si>
    <t>min</t>
  </si>
  <si>
    <t>Q1</t>
  </si>
  <si>
    <t>medel</t>
  </si>
  <si>
    <t>median</t>
  </si>
  <si>
    <t>Q2</t>
  </si>
  <si>
    <t>max</t>
  </si>
  <si>
    <t>ej mindre än -0,4%</t>
  </si>
  <si>
    <t>Totalt Laktos &amp; Mjölkfritt (kylt)</t>
  </si>
  <si>
    <t>formler</t>
  </si>
  <si>
    <t>Laktosfritt Frukost Bordsmatfett</t>
  </si>
  <si>
    <t>Laktosfritt Frukost Fil</t>
  </si>
  <si>
    <t>Laktosfritt Frukost Fruktyoghurt</t>
  </si>
  <si>
    <t>Laktosfritt Frukost Kvarg</t>
  </si>
  <si>
    <t>Laktosfritt Frukost Yoghurt</t>
  </si>
  <si>
    <t>Laktosfritt Frukost Yoghurtkvarg</t>
  </si>
  <si>
    <t>Laktosfritt Matlagning&amp;bakning Creme Fraiche</t>
  </si>
  <si>
    <t>Laktosfritt Matlagning&amp;bakning Desserttillbehör &amp; Kvarg</t>
  </si>
  <si>
    <t>Laktosfritt Matlagning&amp;bakning Gräddfil</t>
  </si>
  <si>
    <t>Laktosfritt Matlagning&amp;bakning Matfett</t>
  </si>
  <si>
    <t>Laktosfritt Matlagning&amp;bakning Matlagningsgrädde</t>
  </si>
  <si>
    <t>Laktosfritt Matlagning&amp;bakning Matyoghurt</t>
  </si>
  <si>
    <t>Laktosfritt Matlagning&amp;bakning Vispgrädde</t>
  </si>
  <si>
    <t>Laktosfritt Mjölk Lätt-Minimjölkdryck</t>
  </si>
  <si>
    <t>Laktosfritt Mjölk Mellanmjölkdryck</t>
  </si>
  <si>
    <t>Laktosfritt Mjölk Standardmjölkdryck</t>
  </si>
  <si>
    <t>Växtbaserat Dryck</t>
  </si>
  <si>
    <t>Växtbaserat Frukost</t>
  </si>
  <si>
    <t>Växtbaserat Matlagning/Bakning</t>
  </si>
  <si>
    <t xml:space="preserve"> region</t>
  </si>
  <si>
    <t xml:space="preserve"> profil</t>
  </si>
  <si>
    <t>Subsegment</t>
  </si>
  <si>
    <t>Frukost  Bordsmatfett Matfettsblandning</t>
  </si>
  <si>
    <t>Frukost  Bordsmatfett Smörgåsmargarin</t>
  </si>
  <si>
    <t xml:space="preserve">Frukost Fruktdryck </t>
  </si>
  <si>
    <t xml:space="preserve">Frukost Juice Premium </t>
  </si>
  <si>
    <t xml:space="preserve">Frukost Juice Standard </t>
  </si>
  <si>
    <t>Småmål Dricka nu Drickkvarg</t>
  </si>
  <si>
    <t>Småmål Dricka nu Drickyoghurt</t>
  </si>
  <si>
    <t>Småmål Dricka nu Fruktdryck</t>
  </si>
  <si>
    <t>Småmål Dricka nu Kaffedryck</t>
  </si>
  <si>
    <t>Småmål Dricka nu Smaksatt mjölkdryck</t>
  </si>
  <si>
    <t>Småmål Dricka nu Proteinprodukter dricka</t>
  </si>
  <si>
    <t>Småmål Dricka nu Växtbaserat</t>
  </si>
  <si>
    <t>Småmål Äta nu Cottage Cheese/Kvarg</t>
  </si>
  <si>
    <t>Småmål Äta nu Fil &amp; Yoghurt i bägare</t>
  </si>
  <si>
    <t>Småmål Äta nu Mjölkris</t>
  </si>
  <si>
    <t>Småmål Äta nu Proteinprodukter äta</t>
  </si>
  <si>
    <t>Småmål Äta nu Växtbaserat</t>
  </si>
  <si>
    <t>Frukost  Kvarg&amp;Cottage Cheese Cottage Cheese</t>
  </si>
  <si>
    <t>Frukost  Kvarg&amp;Cottage Cheese Kvarg</t>
  </si>
  <si>
    <t>Frukost  Kvarg&amp;Cottage Cheese Yoghurtkvarg</t>
  </si>
  <si>
    <t>Frukost F&amp;Y Fil Hälsofil</t>
  </si>
  <si>
    <t>Frukost F&amp;Y Fil Naturell</t>
  </si>
  <si>
    <t>Frukost F&amp;Y Fil Smaksatt</t>
  </si>
  <si>
    <t>Frukost F&amp;Y Fruktyoghurt Barn</t>
  </si>
  <si>
    <t>Frukost F&amp;Y Fruktyoghurt Fruktyoghurt &gt;0,5%</t>
  </si>
  <si>
    <t>Frukost F&amp;Y Fruktyoghurt Multipack</t>
  </si>
  <si>
    <t>Frukost F&amp;Y Fruktyoghurt Nästan Fettfri &amp; Lätt</t>
  </si>
  <si>
    <t>Frukost F&amp;Y Funktionella produkter Multipack</t>
  </si>
  <si>
    <t>Frukost F&amp;Y Funktionella produkter Singelpack</t>
  </si>
  <si>
    <t>Frukost F&amp;Y Yoghurt Naturell&amp;Vanilj Lättyoghurt</t>
  </si>
  <si>
    <t>Frukost F&amp;Y Yoghurt Naturell&amp;Vanilj Normalfet</t>
  </si>
  <si>
    <t>Frukost F&amp;Y Yoghurt Naturell&amp;Vanilj Vanilj lätt</t>
  </si>
  <si>
    <t>Frukost F&amp;Y Yoghurt Naturell&amp;Vanilj Vanilj Normalfet</t>
  </si>
  <si>
    <t>Mat &amp; Bak Matfett Mat/Bak_Matfett Flytande</t>
  </si>
  <si>
    <t>Mat &amp; Bak Matfett Mat/Bak_Matfett Margarin</t>
  </si>
  <si>
    <t>Mat &amp; Bak Matfett Mat/Bak_Matfett Smör</t>
  </si>
  <si>
    <t>Mat/Bak Creme Fraiche naturell</t>
  </si>
  <si>
    <t>Mat/Bak Creme Fraiche Smaksatt</t>
  </si>
  <si>
    <t>Mat/Bak Desserttillbehör &amp; Kvarg Dessertkvarg</t>
  </si>
  <si>
    <t>Mat/Bak Desserttillbehör &amp; Kvarg Matkvarg naturell</t>
  </si>
  <si>
    <t>Mat/Bak Desserttillbehör &amp; Kvarg Spraygrädde</t>
  </si>
  <si>
    <t>Mat/Bak Desserttillbehör &amp; Kvarg Vaniljsås</t>
  </si>
  <si>
    <t>Mat/Bak Grädde Visp 0,4</t>
  </si>
  <si>
    <t>Mat/Bak Grädde Visp &lt;40%</t>
  </si>
  <si>
    <t>Mat/Bak MatYoghurt&amp;Gräddfil Gräddfil</t>
  </si>
  <si>
    <t>Mat/Bak MatYoghurt&amp;Gräddfil Matyoghurt</t>
  </si>
  <si>
    <t>Mjölk Lätt &amp; Mini Eko</t>
  </si>
  <si>
    <t>Mjölk Lätt &amp; Mini Konv.</t>
  </si>
  <si>
    <t>Mjölk Mellan Eko</t>
  </si>
  <si>
    <t>Mjölk Mellan Konv.</t>
  </si>
  <si>
    <t>Mjölk Standard och fetare Eko</t>
  </si>
  <si>
    <t>Mjölk Standard och fetare Konv.</t>
  </si>
  <si>
    <t>Mjölk övrig Får / Getmjölk</t>
  </si>
  <si>
    <t>Mjölk övrig Mjölk till kaffe</t>
  </si>
  <si>
    <t>Mjölk övrig Mjölk liten förp</t>
  </si>
  <si>
    <t>Mjölk övrig Smaksatt mjölkdryck</t>
  </si>
  <si>
    <t>Mjölk övrig UHT-mjölk</t>
  </si>
  <si>
    <t>Laktosfritt Frukost Cottage Cheese</t>
  </si>
  <si>
    <t>Omräkn. ej småm</t>
  </si>
  <si>
    <t>omräkn. småmål</t>
  </si>
  <si>
    <t>inmatning</t>
  </si>
  <si>
    <t>Antal hyllor har angetts på segmentnivå laktos/mjölkfritt</t>
  </si>
  <si>
    <t>Nära diff mot ICA medel</t>
  </si>
  <si>
    <t>Maxi diff mot ICA medel</t>
  </si>
  <si>
    <t>Kvantum diff mot ICA medel</t>
  </si>
  <si>
    <t>Supermarket diff mot ICA medel</t>
  </si>
  <si>
    <t>varför Öst låg</t>
  </si>
  <si>
    <t>varför öst hög</t>
  </si>
  <si>
    <t>ica totalt</t>
  </si>
  <si>
    <t>varför öst låg</t>
  </si>
  <si>
    <t>varför syd låg</t>
  </si>
  <si>
    <t>varför syd hög</t>
  </si>
  <si>
    <t>varför norr låg</t>
  </si>
  <si>
    <t>ICA totalt</t>
  </si>
  <si>
    <t>summering</t>
  </si>
  <si>
    <t>från subkategorinivå</t>
  </si>
  <si>
    <t>↓</t>
  </si>
  <si>
    <t>marginal% hösten 2020</t>
  </si>
  <si>
    <t>Sedan justeras utrymmet med hänsyn till:</t>
  </si>
  <si>
    <r>
      <t>•</t>
    </r>
    <r>
      <rPr>
        <sz val="13"/>
        <color rgb="FF136132"/>
        <rFont val="Arla InterFace"/>
        <family val="2"/>
      </rPr>
      <t>Småmålsläge – butikens läge och kundgrupp avgör om småmål ska ha mer utrymme</t>
    </r>
  </si>
  <si>
    <r>
      <t>•</t>
    </r>
    <r>
      <rPr>
        <sz val="13"/>
        <color rgb="FF136132"/>
        <rFont val="Arla InterFace"/>
        <family val="2"/>
      </rPr>
      <t>Volym – justering utifrån om det är högt/lågt värde jämfört med volym</t>
    </r>
  </si>
  <si>
    <r>
      <t>•</t>
    </r>
    <r>
      <rPr>
        <sz val="13"/>
        <color rgb="FF136132"/>
        <rFont val="Arla InterFace"/>
        <family val="2"/>
      </rPr>
      <t xml:space="preserve">Marginal – justering utifrån segmentens marginal, </t>
    </r>
  </si>
  <si>
    <r>
      <t>–</t>
    </r>
    <r>
      <rPr>
        <sz val="13"/>
        <color rgb="FF136132"/>
        <rFont val="Arla InterFace"/>
        <family val="2"/>
      </rPr>
      <t>marginalerna varierar mycket mellan butiker men verkar inte ändras så mycket mellan segmenten utan alla marginaler är lägre-högre</t>
    </r>
  </si>
  <si>
    <r>
      <t>–</t>
    </r>
    <r>
      <rPr>
        <sz val="13"/>
        <color rgb="FF136132"/>
        <rFont val="Arla InterFace"/>
        <family val="2"/>
      </rPr>
      <t>påverkar vald prisprofilen marginalen olika per segment?</t>
    </r>
  </si>
  <si>
    <r>
      <t>•</t>
    </r>
    <r>
      <rPr>
        <sz val="13"/>
        <color rgb="FF136132"/>
        <rFont val="Arla InterFace"/>
        <family val="2"/>
      </rPr>
      <t>Datum &amp; hantering – hållbarhet och omsättningshastigheten varierar mycket mellan segmenten, även olika lastbärare påverkar</t>
    </r>
  </si>
  <si>
    <r>
      <t>•</t>
    </r>
    <r>
      <rPr>
        <sz val="13"/>
        <color rgb="FF136132"/>
        <rFont val="Arla InterFace"/>
        <family val="2"/>
      </rPr>
      <t>Sortimentsbredd – om det behövs många varianter för att tillgodose olika subsegment och shopper behov</t>
    </r>
  </si>
  <si>
    <r>
      <t>•</t>
    </r>
    <r>
      <rPr>
        <sz val="13"/>
        <color rgb="FF136132"/>
        <rFont val="Arla InterFace"/>
        <family val="2"/>
      </rPr>
      <t>Trend – justering utifrån trend och framtida utveckling</t>
    </r>
  </si>
  <si>
    <t>omräkningstal uppdaterad 210510</t>
  </si>
  <si>
    <t>datum &amp; hantering (lastbärare/Kampanjer)</t>
  </si>
  <si>
    <t>antal/volym jmfrt med värde</t>
  </si>
  <si>
    <t>diff</t>
  </si>
  <si>
    <t>antal positiva</t>
  </si>
  <si>
    <t>antal negativa</t>
  </si>
  <si>
    <t>Medel</t>
  </si>
  <si>
    <t>minska målet</t>
  </si>
  <si>
    <t>Frukost Fruktdryck</t>
  </si>
  <si>
    <t>Småmål Dricka/Äta</t>
  </si>
  <si>
    <t>öka pga sortiment</t>
  </si>
  <si>
    <t>öka pga volym</t>
  </si>
  <si>
    <t>minska målet datum</t>
  </si>
  <si>
    <t>Mat &amp; Bak Matfett</t>
  </si>
  <si>
    <t xml:space="preserve">öka </t>
  </si>
  <si>
    <t>marginal vår 2021</t>
  </si>
  <si>
    <t>omrtal före</t>
  </si>
  <si>
    <t>tom april</t>
  </si>
  <si>
    <t>RR segmenteringen</t>
  </si>
  <si>
    <t>v16</t>
  </si>
  <si>
    <t>våren 2021</t>
  </si>
  <si>
    <t>sortimentsbredd &amp; förpackningsstorlek</t>
  </si>
  <si>
    <t>Småmål Dricka/Äta (inkl okylt)</t>
  </si>
  <si>
    <t>varav Laktosfritt</t>
  </si>
  <si>
    <t>varav Mjölkfritt</t>
  </si>
  <si>
    <t>varav Okyld</t>
  </si>
  <si>
    <t>varav Kyld</t>
  </si>
  <si>
    <t>Frukost Fil/Yoghurt/Cottage C/Kvarg</t>
  </si>
  <si>
    <t>försäljningstatistik saknas</t>
  </si>
  <si>
    <t>Omräkningstal kyldiskinventeringen</t>
  </si>
  <si>
    <t>v8-19</t>
  </si>
  <si>
    <t>Norrmejerier</t>
  </si>
  <si>
    <t>Skånemejerier</t>
  </si>
  <si>
    <t>summa antal hyllor</t>
  </si>
  <si>
    <t xml:space="preserve">1. Välj vilken region du tillhör.  </t>
  </si>
  <si>
    <r>
      <rPr>
        <b/>
        <sz val="12"/>
        <rFont val="ICASansSerif"/>
      </rPr>
      <t>Öst</t>
    </r>
    <r>
      <rPr>
        <sz val="12"/>
        <rFont val="ICASansSerif"/>
        <family val="5"/>
      </rPr>
      <t>:</t>
    </r>
    <r>
      <rPr>
        <sz val="11"/>
        <color rgb="FF000000"/>
        <rFont val="Calibri"/>
        <family val="2"/>
      </rPr>
      <t xml:space="preserve"> </t>
    </r>
    <r>
      <rPr>
        <sz val="12"/>
        <color rgb="FF000000"/>
        <rFont val="Calibri"/>
        <family val="2"/>
      </rPr>
      <t>Västmanlands län, Örebro län, Stockholms län, Uppsala län, Södermanlands län, Gotlands län</t>
    </r>
  </si>
  <si>
    <r>
      <rPr>
        <b/>
        <sz val="12"/>
        <rFont val="ICASansSerif"/>
      </rPr>
      <t>Väst</t>
    </r>
    <r>
      <rPr>
        <sz val="12"/>
        <rFont val="ICASansSerif"/>
        <family val="5"/>
      </rPr>
      <t xml:space="preserve">: </t>
    </r>
    <r>
      <rPr>
        <sz val="12"/>
        <color rgb="FF000000"/>
        <rFont val="Calibri"/>
        <family val="2"/>
      </rPr>
      <t>Västra Götalands län, Värmlands län</t>
    </r>
  </si>
  <si>
    <r>
      <rPr>
        <b/>
        <sz val="12"/>
        <rFont val="ICASansSerif"/>
      </rPr>
      <t>Syd</t>
    </r>
    <r>
      <rPr>
        <sz val="12"/>
        <rFont val="ICASansSerif"/>
        <family val="5"/>
      </rPr>
      <t>:</t>
    </r>
    <r>
      <rPr>
        <sz val="11"/>
        <color rgb="FF000000"/>
        <rFont val="Calibri"/>
        <family val="2"/>
      </rPr>
      <t xml:space="preserve"> </t>
    </r>
    <r>
      <rPr>
        <sz val="12"/>
        <color rgb="FF000000"/>
        <rFont val="Calibri"/>
        <family val="2"/>
      </rPr>
      <t>Kronobergs län, Jönköpings län, Skåne län, Kalmar län, Östergötlands län, Hallands län, Blekinge län</t>
    </r>
  </si>
  <si>
    <r>
      <rPr>
        <b/>
        <sz val="12"/>
        <rFont val="ICASansSerif"/>
      </rPr>
      <t>Norr</t>
    </r>
    <r>
      <rPr>
        <sz val="12"/>
        <rFont val="ICASansSerif"/>
        <family val="5"/>
      </rPr>
      <t>:</t>
    </r>
    <r>
      <rPr>
        <sz val="11"/>
        <color rgb="FF000000"/>
        <rFont val="Calibri"/>
        <family val="2"/>
      </rPr>
      <t xml:space="preserve"> </t>
    </r>
    <r>
      <rPr>
        <sz val="12"/>
        <color rgb="FF000000"/>
        <rFont val="Calibri"/>
        <family val="2"/>
      </rPr>
      <t>Norrbottens län, Dalarnas län, Jämtlands län, Västerbottens län, Gävleborgs län, Västernorrlands län</t>
    </r>
  </si>
  <si>
    <t>Frivilligt! -&gt; Nuläge och förändring</t>
  </si>
  <si>
    <t xml:space="preserve">Har man fyllt i nuläge så får man också vilka förändringar som behöver göras. </t>
  </si>
  <si>
    <t>Förbutik</t>
  </si>
  <si>
    <r>
      <t xml:space="preserve">Har man mycket plats för mejeri i förbutiken så är det bra att vällja </t>
    </r>
    <r>
      <rPr>
        <b/>
        <sz val="12"/>
        <rFont val="ICASansSerif"/>
      </rPr>
      <t>Nej</t>
    </r>
    <r>
      <rPr>
        <sz val="12"/>
        <rFont val="ICASansSerif"/>
        <family val="5"/>
      </rPr>
      <t xml:space="preserve"> i </t>
    </r>
    <r>
      <rPr>
        <b/>
        <sz val="12"/>
        <rFont val="ICASansSerif"/>
      </rPr>
      <t>Småmålsläge</t>
    </r>
    <r>
      <rPr>
        <sz val="12"/>
        <rFont val="ICASansSerif"/>
        <family val="5"/>
      </rPr>
      <t xml:space="preserve"> eftersom det finns extra utrymme för småmål på annan plats än i mejeriavdelningen. Planogrammen som finns i planogramportalen är:</t>
    </r>
  </si>
  <si>
    <t>Är det trångt i mejerikyldisken så kan även övriga artiklar som inte är kylvaror flyttas ut. De som kan vara aktuella är:</t>
  </si>
  <si>
    <t>- Mjölk med lång hållbarhet/UHT-mjölk</t>
  </si>
  <si>
    <t>- Proteinshakes och puddingar - dock bör det finnas möjlighet för kunden att köpa kylt också om man har on-the-go-läge</t>
  </si>
  <si>
    <t>- Smaksatt chokladmjölk</t>
  </si>
  <si>
    <t>Antal hyllmeter i denna mejeriavdelningen:</t>
  </si>
  <si>
    <t>När alla sektioner har samma bredd är det enkelt. Om vissa diskar är 125cm breda så får man tänka på det och tex ange 4 hyllor som är 125cm breda som 5 hyllmeter</t>
  </si>
  <si>
    <t>Segmenten är markerade i planogrammet för att visa vilka produkter som hör till vilket segment</t>
  </si>
  <si>
    <t>Frukost Juice/Fruktdryck (kylt)</t>
  </si>
  <si>
    <t>2. Ange antal hyllmeter totalt</t>
  </si>
  <si>
    <r>
      <t xml:space="preserve">Ange </t>
    </r>
    <r>
      <rPr>
        <b/>
        <sz val="12"/>
        <rFont val="ICASansSerif"/>
      </rPr>
      <t>antal hyllmeter</t>
    </r>
    <r>
      <rPr>
        <sz val="12"/>
        <rFont val="ICASansSerif"/>
        <family val="5"/>
      </rPr>
      <t xml:space="preserve"> som finns för ordinarie mejerisortiment.</t>
    </r>
  </si>
  <si>
    <t>Måtten avser det utrymme där man exponera ordinarie sortiment.
Mjölkvagnar: Varje hyllplan i vagnen räknas som en hylla. Backar räknas på liknande sätt. Tänk på att det är hyllmeter som ska anges.</t>
  </si>
  <si>
    <t xml:space="preserve">Har man en kista med ordinarie sortiment så ska den också omvandlas och anges som antal hyllmeter. 
</t>
  </si>
  <si>
    <t>I kolumnen till vänster kan man ange nuläget i antal hyllmeter. Det är inte nödvändigt för att få en rekommendation.</t>
  </si>
  <si>
    <t>Rekommendation antal hyllmeter</t>
  </si>
  <si>
    <t>Rekommendationen baseras med hänsyn till försäljningsandelar, marginaler, trender, sortimentsbredd, datumhantering, volymer, hantering i butik, småmålsläge</t>
  </si>
  <si>
    <t xml:space="preserve">- Äggen ska placeras utanför kylen </t>
  </si>
  <si>
    <t xml:space="preserve">- Kolonialt mjölkfritt/växtbaserat placeras utanför kyl </t>
  </si>
  <si>
    <t xml:space="preserve">- Kolonial juice/fruktdryck placeras utanför kyl </t>
  </si>
  <si>
    <t>En orsak till att du får en större eller mindre rekommendation på utrymme mot vad du har, kan bero på att du säljer mer eller mindre än snittbutiken. Fundera på varför du har mer eller mindre utrymme än rekommendationen. Det kan bero på att du över eller underpresterar på ett visst sortiment. Dvs vilken typ av kund du har?</t>
  </si>
  <si>
    <t>Att tänka på</t>
  </si>
  <si>
    <t>Jag har inte ägg i mejerikylen, är det fel?</t>
  </si>
  <si>
    <t>Det händer inget när jag fyller i mina siffror?</t>
  </si>
  <si>
    <t xml:space="preserve">- Antagligen har Excel ställt in sig på manuell beräkning. Testa att trycka på F9 ("beräkna") eller gå in på </t>
  </si>
  <si>
    <t>Verktyg -&gt; Alternativ -&gt; Beräkning och kryssa i "automatisk beräkning".</t>
  </si>
  <si>
    <t>I Excel 2007 gäller Start -&gt; Excel-alternativ -&gt; Formler och kryssa i "automatisk beräkning".</t>
  </si>
  <si>
    <t>Praktiska ombyggnadstips</t>
  </si>
  <si>
    <t>Gör en grov skiss ur helikopterperspektiv över mejeriavdelningen</t>
  </si>
  <si>
    <t>- Rita in kundströmmarna</t>
  </si>
  <si>
    <t xml:space="preserve">- Finns varor som ej behöver kyla i kyldiskarna tex ägg – planera att flytta ut dom </t>
  </si>
  <si>
    <t xml:space="preserve">- Även lång hållbarhetsmjölk, spraygrädde osv behöver ej stå i kyldisken om det är ont om utrymme </t>
  </si>
  <si>
    <t>- Bästa platsen i kundströmmen till impulsprodukter - Juice eller Småmål</t>
  </si>
  <si>
    <t xml:space="preserve">- Sämsta platsen i kundströmmen till förplanerade varor - Laktosfritt/Mjölkfritt, Bordsmatfett, Mat&amp;Bak-Matfett </t>
  </si>
  <si>
    <t>Se över utrustning</t>
  </si>
  <si>
    <t>- Behövs fler hyllor – beställ (leveranstid styr ombyggnadsdag)</t>
  </si>
  <si>
    <t>- Avdelare/självfrontande hyllor (pushers)</t>
  </si>
  <si>
    <t>- Navigeringsmaterial (finns skyltar – flytta när varuplaceringen ändras)</t>
  </si>
  <si>
    <t>Bestäm ombyggnadsdag</t>
  </si>
  <si>
    <t>- Bemanning omplockning</t>
  </si>
  <si>
    <t>- Bemanning städning</t>
  </si>
  <si>
    <t>- Planera i vilken ordning diskarna töms/mallas/plockas</t>
  </si>
  <si>
    <t>Mejeriansvarig justerar sortiment</t>
  </si>
  <si>
    <t>- Beställer nyheter</t>
  </si>
  <si>
    <t>- Etiketter</t>
  </si>
  <si>
    <t>- Påverkar ombyggnaden baklagret? Planera eventuella förändringar</t>
  </si>
  <si>
    <t>Antal hyllmeter totalt</t>
  </si>
  <si>
    <t>Frukost &amp; mellanmål</t>
  </si>
  <si>
    <t>Matlagning</t>
  </si>
  <si>
    <t>Nuläge antal hyllmeter (valfritt att fylla i)</t>
  </si>
  <si>
    <t>Bordsmatfett till bröd</t>
  </si>
  <si>
    <t>Kyld juice och fruktdryck över 5dl</t>
  </si>
  <si>
    <t>dricka nu förpackningar under 5dl (tex drickyoghurt,smoothier m.m.), äta nu förpackningar mindre än 250g (tex bägaryoghurt, risifrutti, småkvarg m.m)</t>
  </si>
  <si>
    <t>Större förpackningar och multipack som framförallt används till frukost/mellanmål</t>
  </si>
  <si>
    <t>Mjölk, även stora förpackningar av chokladmjölk</t>
  </si>
  <si>
    <t>creme fraiche, gräddfil, matyoghurt, grädde</t>
  </si>
  <si>
    <t>smör, margarin, flytande</t>
  </si>
  <si>
    <t>kylda laktosfria och växtbaserade. Exkl småmål</t>
  </si>
  <si>
    <t>Förklaring till segmenten.  Se även exempelflik</t>
  </si>
  <si>
    <t>Om nuläge fyllts i så visas förändringen här</t>
  </si>
  <si>
    <t>När man valt en region så hämtas försäljningssiffrorna från de butiker som finns i det geografiska området.</t>
  </si>
  <si>
    <t>Instruktioner Balansverktyget</t>
  </si>
  <si>
    <t>Baserat på valen som är gjorda så räknar verktyget fram en rekommenderad fördelning för din butik. 
Den anges i antal hyllmeter varje segment ska ha.</t>
  </si>
  <si>
    <t>Balanverktyget ger en rekommendation på hyllmeter dvs den tar inte hänsyn till sektioner. Så tänk på att när du bygger om att det blir logiskt och visuellt bra också.</t>
  </si>
  <si>
    <t>Varför rekommenderar balansverktyget att jag ska dra ner ytan?</t>
  </si>
  <si>
    <t>Okylda segment som ej berörs av Balansverktyget men gärna placeras i anslutning till mejerikylarna</t>
  </si>
  <si>
    <t>Separata planogram finns för förbutiken. Detta utrymmet ska generellt sätt inte räknas med i balansverktyget.</t>
  </si>
  <si>
    <t>Det viktigaste är att balansera helheten i mejeriet och Balansverktyget ger en rekommendation.</t>
  </si>
  <si>
    <t>- Nej, det är tillåtet att förvara äggen kolonialt. Tänk dock på att placera dem i närheten av mejeriet då kunderna är vana att hitta produkterna där. Äggen ska inte räknas in i antalet kylmeter i balansverktyget.</t>
  </si>
  <si>
    <t>Välj vilken region butiken finns i</t>
  </si>
  <si>
    <r>
      <t xml:space="preserve">Antal </t>
    </r>
    <r>
      <rPr>
        <b/>
        <sz val="11"/>
        <color theme="1"/>
        <rFont val="Arial Narrow"/>
        <family val="2"/>
      </rPr>
      <t>meter</t>
    </r>
    <r>
      <rPr>
        <sz val="11"/>
        <color theme="1"/>
        <rFont val="Arial Narrow"/>
        <family val="2"/>
      </rPr>
      <t xml:space="preserve"> hyllor med ordinarie sortiment. Hyllplan i backar/vagnar räknas också som hyllor</t>
    </r>
  </si>
  <si>
    <t>avrunda upp/ner för att samla segmenten logiskt i disken</t>
  </si>
  <si>
    <t>om nuläget fylls i så får man rekommendation på vad som bör förändras</t>
  </si>
  <si>
    <t>- Stoppar/säljer ut borttagna artiklar</t>
  </si>
  <si>
    <t>- Fundera över vad bästa platsen för desserter är? Passar ej i mejeriavdelningen. Är en impulskategori som behöver lyftas fram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</si>
</sst>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0%"/>
    <numFmt numFmtId="167" formatCode="0.000"/>
  </numFmts>
  <fonts count="64">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color theme="1"/>
      <name val="Times New Roman"/>
      <family val="1"/>
    </font>
    <font>
      <b/>
      <sz val="11"/>
      <color rgb="FF000000"/>
      <name val="Calibri"/>
      <family val="2"/>
    </font>
    <font>
      <sz val="11"/>
      <color rgb="FF000000"/>
      <name val="Calibri"/>
      <family val="2"/>
    </font>
    <font>
      <b/>
      <sz val="10"/>
      <color theme="1"/>
      <name val="Times New Roman"/>
      <family val="1"/>
    </font>
    <font>
      <b/>
      <sz val="9"/>
      <color indexed="81"/>
      <name val="Tahoma"/>
      <family val="2"/>
    </font>
    <font>
      <sz val="11"/>
      <color theme="1"/>
      <name val="Calibri"/>
      <family val="2"/>
      <scheme val="minor"/>
    </font>
    <font>
      <sz val="10"/>
      <name val="Arial"/>
      <family val="2"/>
    </font>
    <font>
      <sz val="10"/>
      <color rgb="FF000000"/>
      <name val="Arial"/>
      <family val="2"/>
    </font>
    <font>
      <b/>
      <sz val="10"/>
      <name val="Arial"/>
      <family val="2"/>
    </font>
    <font>
      <sz val="8"/>
      <name val="Calibri"/>
      <family val="2"/>
      <scheme val="minor"/>
    </font>
    <font>
      <sz val="9"/>
      <color theme="1"/>
      <name val="Calibri"/>
      <family val="2"/>
      <scheme val="minor"/>
    </font>
    <font>
      <sz val="12"/>
      <color rgb="FF000000"/>
      <name val="Arial"/>
      <family val="2"/>
    </font>
    <font>
      <sz val="12"/>
      <name val="Arial"/>
      <family val="2"/>
    </font>
    <font>
      <b/>
      <sz val="11"/>
      <name val="Arial"/>
      <family val="2"/>
    </font>
    <font>
      <b/>
      <sz val="10"/>
      <name val="Arial Narrow"/>
      <family val="2"/>
    </font>
    <font>
      <sz val="8"/>
      <name val="Arial Narrow"/>
      <family val="2"/>
    </font>
    <font>
      <sz val="10"/>
      <color theme="1"/>
      <name val="Calibri"/>
      <family val="2"/>
      <scheme val="minor"/>
    </font>
    <font>
      <b/>
      <sz val="9"/>
      <name val="Arial"/>
      <family val="2"/>
    </font>
    <font>
      <b/>
      <sz val="14"/>
      <color rgb="FF000000"/>
      <name val="Calibri"/>
      <family val="2"/>
    </font>
    <font>
      <sz val="9"/>
      <name val="Arial"/>
      <family val="2"/>
    </font>
    <font>
      <b/>
      <sz val="10"/>
      <color theme="4"/>
      <name val="Arial"/>
      <family val="2"/>
    </font>
    <font>
      <b/>
      <sz val="18"/>
      <color theme="1"/>
      <name val="Calibri"/>
      <family val="2"/>
      <scheme val="minor"/>
    </font>
    <font>
      <b/>
      <sz val="14"/>
      <color theme="0"/>
      <name val="Calibri"/>
      <family val="2"/>
      <scheme val="minor"/>
    </font>
    <font>
      <sz val="11"/>
      <color theme="1"/>
      <name val="Calibri"/>
      <family val="2"/>
    </font>
    <font>
      <b/>
      <sz val="12"/>
      <color rgb="FF000000"/>
      <name val="Calibri"/>
      <family val="2"/>
    </font>
    <font>
      <sz val="13"/>
      <color rgb="FF136132"/>
      <name val="Arla InterFace"/>
      <family val="2"/>
    </font>
    <font>
      <sz val="13"/>
      <color theme="1"/>
      <name val="Arial"/>
      <family val="2"/>
    </font>
    <font>
      <sz val="13"/>
      <color rgb="FF5A9A61"/>
      <name val="System Font"/>
    </font>
    <font>
      <b/>
      <sz val="11"/>
      <color rgb="FFFA7D00"/>
      <name val="Calibri"/>
      <family val="2"/>
      <scheme val="minor"/>
    </font>
    <font>
      <sz val="11"/>
      <color rgb="FF000000"/>
      <name val="Arial"/>
      <family val="2"/>
    </font>
    <font>
      <b/>
      <sz val="12"/>
      <color rgb="FFFA7D00"/>
      <name val="Calibri"/>
      <family val="2"/>
      <scheme val="minor"/>
    </font>
    <font>
      <i/>
      <sz val="10"/>
      <color rgb="FF000000"/>
      <name val="Arial"/>
      <family val="2"/>
    </font>
    <font>
      <i/>
      <sz val="10"/>
      <name val="Arial"/>
      <family val="2"/>
    </font>
    <font>
      <sz val="11"/>
      <color rgb="FF3F3F76"/>
      <name val="Calibri"/>
      <family val="2"/>
      <scheme val="minor"/>
    </font>
    <font>
      <sz val="12"/>
      <name val="ICASansSerif"/>
      <family val="5"/>
    </font>
    <font>
      <b/>
      <sz val="26"/>
      <color rgb="FFC00000"/>
      <name val="Microsoft JhengHei UI"/>
      <family val="2"/>
    </font>
    <font>
      <b/>
      <i/>
      <sz val="14"/>
      <name val="ICASansSerif"/>
    </font>
    <font>
      <b/>
      <sz val="12"/>
      <name val="ICASansSerif"/>
    </font>
    <font>
      <sz val="12"/>
      <color rgb="FF000000"/>
      <name val="Calibri"/>
      <family val="2"/>
    </font>
    <font>
      <sz val="12"/>
      <name val="ICASansSerif"/>
    </font>
    <font>
      <b/>
      <sz val="14"/>
      <name val="ICASansSerif"/>
    </font>
    <font>
      <sz val="11"/>
      <name val="ICASansSerif"/>
      <family val="5"/>
    </font>
    <font>
      <i/>
      <sz val="14"/>
      <name val="ICASansSerif"/>
      <family val="5"/>
    </font>
    <font>
      <b/>
      <i/>
      <sz val="14"/>
      <name val="Microsoft JhengHei UI"/>
      <family val="2"/>
    </font>
    <font>
      <i/>
      <sz val="14"/>
      <name val="Arial"/>
      <family val="2"/>
    </font>
    <font>
      <sz val="10"/>
      <name val="Arial Narrow"/>
      <family val="2"/>
    </font>
    <font>
      <sz val="11"/>
      <color theme="1"/>
      <name val="Arial Narrow"/>
      <family val="2"/>
    </font>
    <font>
      <b/>
      <sz val="11"/>
      <color theme="1"/>
      <name val="Arial Narrow"/>
      <family val="2"/>
    </font>
  </fonts>
  <fills count="52">
    <fill>
      <patternFill patternType="none"/>
    </fill>
    <fill>
      <patternFill patternType="gray125"/>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rgb="FFFFFF00"/>
        <bgColor indexed="64"/>
      </patternFill>
    </fill>
    <fill>
      <patternFill patternType="solid">
        <fgColor rgb="FFFFFF00"/>
        <bgColor rgb="FF000000"/>
      </patternFill>
    </fill>
    <fill>
      <patternFill patternType="solid">
        <fgColor rgb="FF92D050"/>
        <bgColor rgb="FF000000"/>
      </patternFill>
    </fill>
    <fill>
      <patternFill patternType="solid">
        <fgColor rgb="FFFF99CC"/>
        <bgColor rgb="FF000000"/>
      </patternFill>
    </fill>
    <fill>
      <patternFill patternType="solid">
        <fgColor rgb="FFFFC000"/>
        <bgColor rgb="FF000000"/>
      </patternFill>
    </fill>
    <fill>
      <patternFill patternType="solid">
        <fgColor rgb="FF00B0F0"/>
        <bgColor rgb="FF000000"/>
      </patternFill>
    </fill>
    <fill>
      <patternFill patternType="solid">
        <fgColor rgb="FFFF0000"/>
        <bgColor rgb="FF000000"/>
      </patternFill>
    </fill>
    <fill>
      <patternFill patternType="solid">
        <fgColor rgb="FFFFFFCC"/>
        <bgColor rgb="FF000000"/>
      </patternFill>
    </fill>
    <fill>
      <patternFill patternType="solid">
        <fgColor rgb="FFCC99FF"/>
        <bgColor rgb="FF000000"/>
      </patternFill>
    </fill>
    <fill>
      <patternFill patternType="solid">
        <fgColor rgb="FF92D050"/>
        <bgColor indexed="64"/>
      </patternFill>
    </fill>
    <fill>
      <patternFill patternType="solid">
        <fgColor rgb="FFFF99CC"/>
        <bgColor indexed="64"/>
      </patternFill>
    </fill>
    <fill>
      <patternFill patternType="solid">
        <fgColor rgb="FFFFC000"/>
        <bgColor indexed="64"/>
      </patternFill>
    </fill>
    <fill>
      <patternFill patternType="solid">
        <fgColor rgb="FFFFFFCC"/>
        <bgColor indexed="64"/>
      </patternFill>
    </fill>
    <fill>
      <patternFill patternType="solid">
        <fgColor rgb="FFFF8181"/>
        <bgColor indexed="64"/>
      </patternFill>
    </fill>
    <fill>
      <patternFill patternType="solid">
        <fgColor theme="8" tint="0.59999389629810485"/>
        <bgColor indexed="64"/>
      </patternFill>
    </fill>
    <fill>
      <patternFill patternType="solid">
        <fgColor rgb="FFCC99FF"/>
        <bgColor indexed="64"/>
      </patternFill>
    </fill>
    <fill>
      <patternFill patternType="solid">
        <fgColor rgb="FFFF8181"/>
        <bgColor rgb="FF000000"/>
      </patternFill>
    </fill>
    <fill>
      <patternFill patternType="solid">
        <fgColor rgb="FFBDD7EE"/>
        <bgColor rgb="FF000000"/>
      </patternFill>
    </fill>
    <fill>
      <patternFill patternType="solid">
        <fgColor rgb="FFFF8B8B"/>
        <bgColor rgb="FF000000"/>
      </patternFill>
    </fill>
    <fill>
      <patternFill patternType="solid">
        <fgColor theme="8" tint="0.59999389629810485"/>
        <bgColor rgb="FF000000"/>
      </patternFill>
    </fill>
    <fill>
      <patternFill patternType="solid">
        <fgColor rgb="FFFF8989"/>
        <bgColor rgb="FF000000"/>
      </patternFill>
    </fill>
    <fill>
      <patternFill patternType="solid">
        <fgColor rgb="FFBDD7EF"/>
        <bgColor rgb="FF000000"/>
      </patternFill>
    </fill>
    <fill>
      <patternFill patternType="solid">
        <fgColor rgb="FFFF4747"/>
        <bgColor indexed="64"/>
      </patternFill>
    </fill>
    <fill>
      <patternFill patternType="solid">
        <fgColor rgb="FFFF5050"/>
        <bgColor indexed="64"/>
      </patternFill>
    </fill>
    <fill>
      <patternFill patternType="solid">
        <fgColor rgb="FFB7DEE8"/>
        <bgColor rgb="FF000000"/>
      </patternFill>
    </fill>
    <fill>
      <patternFill patternType="solid">
        <fgColor rgb="FFF2F2F2"/>
      </patternFill>
    </fill>
    <fill>
      <patternFill patternType="solid">
        <fgColor rgb="FF00B050"/>
        <bgColor rgb="FF000000"/>
      </patternFill>
    </fill>
    <fill>
      <patternFill patternType="solid">
        <fgColor rgb="FFFFFF99"/>
        <bgColor rgb="FF000000"/>
      </patternFill>
    </fill>
    <fill>
      <patternFill patternType="solid">
        <fgColor theme="0"/>
        <bgColor indexed="64"/>
      </patternFill>
    </fill>
    <fill>
      <patternFill patternType="solid">
        <fgColor rgb="FFFFCC99"/>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1">
    <xf numFmtId="0" fontId="0" fillId="0" borderId="0"/>
    <xf numFmtId="0" fontId="4" fillId="0" borderId="2" applyNumberFormat="0" applyFont="0" applyFill="0" applyAlignment="0" applyProtection="0"/>
    <xf numFmtId="164" fontId="5" fillId="0" borderId="3" applyNumberFormat="0" applyProtection="0">
      <alignment horizontal="right" vertical="center"/>
    </xf>
    <xf numFmtId="164" fontId="6" fillId="0" borderId="4" applyNumberFormat="0" applyProtection="0">
      <alignment horizontal="right" vertical="center"/>
    </xf>
    <xf numFmtId="0" fontId="6" fillId="2" borderId="2" applyNumberFormat="0" applyAlignment="0" applyProtection="0">
      <alignment horizontal="left" vertical="center" indent="1"/>
    </xf>
    <xf numFmtId="0" fontId="7" fillId="3" borderId="4" applyNumberFormat="0" applyAlignment="0" applyProtection="0">
      <alignment horizontal="left" vertical="center" indent="1"/>
    </xf>
    <xf numFmtId="0" fontId="7" fillId="3" borderId="4" applyNumberFormat="0" applyAlignment="0" applyProtection="0">
      <alignment horizontal="left" vertical="center" indent="1"/>
    </xf>
    <xf numFmtId="0" fontId="8" fillId="0" borderId="5" applyNumberFormat="0" applyFill="0" applyBorder="0" applyAlignment="0" applyProtection="0"/>
    <xf numFmtId="0" fontId="8" fillId="3" borderId="4" applyNumberFormat="0" applyAlignment="0" applyProtection="0">
      <alignment horizontal="left" vertical="center" indent="1"/>
    </xf>
    <xf numFmtId="0" fontId="8" fillId="3" borderId="4" applyNumberFormat="0" applyAlignment="0" applyProtection="0">
      <alignment horizontal="left" vertical="center" indent="1"/>
    </xf>
    <xf numFmtId="164" fontId="9" fillId="4" borderId="3" applyNumberFormat="0" applyBorder="0" applyProtection="0">
      <alignment horizontal="right" vertical="center"/>
    </xf>
    <xf numFmtId="164" fontId="10" fillId="4" borderId="4" applyNumberFormat="0" applyBorder="0" applyProtection="0">
      <alignment horizontal="right" vertical="center"/>
    </xf>
    <xf numFmtId="0" fontId="8" fillId="5" borderId="4" applyNumberFormat="0" applyAlignment="0" applyProtection="0">
      <alignment horizontal="left" vertical="center" indent="1"/>
    </xf>
    <xf numFmtId="164" fontId="10" fillId="5" borderId="4" applyNumberFormat="0" applyProtection="0">
      <alignment horizontal="right" vertical="center"/>
    </xf>
    <xf numFmtId="0" fontId="11" fillId="0" borderId="5" applyNumberFormat="0" applyBorder="0" applyAlignment="0" applyProtection="0"/>
    <xf numFmtId="164" fontId="12" fillId="6" borderId="6" applyNumberFormat="0" applyBorder="0" applyAlignment="0" applyProtection="0">
      <alignment horizontal="right" vertical="center" indent="1"/>
    </xf>
    <xf numFmtId="164" fontId="13" fillId="7" borderId="6" applyNumberFormat="0" applyBorder="0" applyAlignment="0" applyProtection="0">
      <alignment horizontal="right" vertical="center" indent="1"/>
    </xf>
    <xf numFmtId="164" fontId="13" fillId="8" borderId="6" applyNumberFormat="0" applyBorder="0" applyAlignment="0" applyProtection="0">
      <alignment horizontal="right" vertical="center" indent="1"/>
    </xf>
    <xf numFmtId="164" fontId="14" fillId="9" borderId="6" applyNumberFormat="0" applyBorder="0" applyAlignment="0" applyProtection="0">
      <alignment horizontal="right" vertical="center" indent="1"/>
    </xf>
    <xf numFmtId="164" fontId="14" fillId="10" borderId="6" applyNumberFormat="0" applyBorder="0" applyAlignment="0" applyProtection="0">
      <alignment horizontal="right" vertical="center" indent="1"/>
    </xf>
    <xf numFmtId="164" fontId="14" fillId="11" borderId="6" applyNumberFormat="0" applyBorder="0" applyAlignment="0" applyProtection="0">
      <alignment horizontal="right" vertical="center" indent="1"/>
    </xf>
    <xf numFmtId="164" fontId="15" fillId="12" borderId="6" applyNumberFormat="0" applyBorder="0" applyAlignment="0" applyProtection="0">
      <alignment horizontal="right" vertical="center" indent="1"/>
    </xf>
    <xf numFmtId="164" fontId="15" fillId="13" borderId="6" applyNumberFormat="0" applyBorder="0" applyAlignment="0" applyProtection="0">
      <alignment horizontal="right" vertical="center" indent="1"/>
    </xf>
    <xf numFmtId="164" fontId="15" fillId="14" borderId="6" applyNumberFormat="0" applyBorder="0" applyAlignment="0" applyProtection="0">
      <alignment horizontal="right" vertical="center" indent="1"/>
    </xf>
    <xf numFmtId="0" fontId="7" fillId="15" borderId="2" applyNumberFormat="0" applyAlignment="0" applyProtection="0">
      <alignment horizontal="left" vertical="center" indent="1"/>
    </xf>
    <xf numFmtId="0" fontId="7" fillId="16" borderId="2" applyNumberFormat="0" applyAlignment="0" applyProtection="0">
      <alignment horizontal="left" vertical="center" indent="1"/>
    </xf>
    <xf numFmtId="0" fontId="7" fillId="17" borderId="2" applyNumberFormat="0" applyAlignment="0" applyProtection="0">
      <alignment horizontal="left" vertical="center" indent="1"/>
    </xf>
    <xf numFmtId="0" fontId="7" fillId="4" borderId="2" applyNumberFormat="0" applyAlignment="0" applyProtection="0">
      <alignment horizontal="left" vertical="center" indent="1"/>
    </xf>
    <xf numFmtId="0" fontId="7" fillId="5" borderId="4" applyNumberFormat="0" applyAlignment="0" applyProtection="0">
      <alignment horizontal="left" vertical="center" indent="1"/>
    </xf>
    <xf numFmtId="164" fontId="5" fillId="4" borderId="3" applyNumberFormat="0" applyBorder="0" applyProtection="0">
      <alignment horizontal="right" vertical="center"/>
    </xf>
    <xf numFmtId="164" fontId="6" fillId="4" borderId="4" applyNumberFormat="0" applyBorder="0" applyProtection="0">
      <alignment horizontal="right" vertical="center"/>
    </xf>
    <xf numFmtId="164" fontId="5" fillId="18" borderId="2" applyNumberFormat="0" applyAlignment="0" applyProtection="0">
      <alignment horizontal="left" vertical="center" indent="1"/>
    </xf>
    <xf numFmtId="0" fontId="6" fillId="2" borderId="4" applyNumberFormat="0" applyAlignment="0" applyProtection="0">
      <alignment horizontal="left" vertical="center" indent="1"/>
    </xf>
    <xf numFmtId="0" fontId="7" fillId="5" borderId="4" applyNumberFormat="0" applyAlignment="0" applyProtection="0">
      <alignment horizontal="left" vertical="center" indent="1"/>
    </xf>
    <xf numFmtId="164" fontId="6" fillId="5" borderId="4" applyNumberFormat="0" applyProtection="0">
      <alignment horizontal="right" vertical="center"/>
    </xf>
    <xf numFmtId="9" fontId="21" fillId="0" borderId="0" applyFont="0" applyFill="0" applyBorder="0" applyAlignment="0" applyProtection="0"/>
    <xf numFmtId="3" fontId="28" fillId="0" borderId="0"/>
    <xf numFmtId="9" fontId="28" fillId="0" borderId="0" applyFont="0" applyFill="0" applyBorder="0" applyAlignment="0" applyProtection="0"/>
    <xf numFmtId="0" fontId="44" fillId="44" borderId="12" applyNumberFormat="0" applyAlignment="0" applyProtection="0"/>
    <xf numFmtId="0" fontId="49" fillId="48" borderId="12" applyNumberFormat="0" applyAlignment="0" applyProtection="0"/>
    <xf numFmtId="0" fontId="22" fillId="0" borderId="0"/>
  </cellStyleXfs>
  <cellXfs count="318">
    <xf numFmtId="0" fontId="0" fillId="0" borderId="0" xfId="0"/>
    <xf numFmtId="0" fontId="1" fillId="0" borderId="0" xfId="0" applyFont="1"/>
    <xf numFmtId="0" fontId="17" fillId="0" borderId="0" xfId="0" applyFont="1" applyAlignment="1">
      <alignment vertical="center" wrapText="1"/>
    </xf>
    <xf numFmtId="0" fontId="16" fillId="0" borderId="0" xfId="0" applyFont="1"/>
    <xf numFmtId="0" fontId="0" fillId="0" borderId="0" xfId="0" applyAlignment="1">
      <alignment vertical="center"/>
    </xf>
    <xf numFmtId="0" fontId="18" fillId="0" borderId="0" xfId="0" applyFont="1" applyAlignment="1">
      <alignment horizontal="right" vertical="center"/>
    </xf>
    <xf numFmtId="9" fontId="18" fillId="0" borderId="0" xfId="0" applyNumberFormat="1" applyFont="1" applyAlignment="1">
      <alignment horizontal="right" vertical="center"/>
    </xf>
    <xf numFmtId="0" fontId="17" fillId="0" borderId="0" xfId="0" applyFont="1" applyAlignment="1">
      <alignment vertical="center"/>
    </xf>
    <xf numFmtId="0" fontId="19" fillId="0" borderId="0" xfId="0" applyFont="1"/>
    <xf numFmtId="0" fontId="23" fillId="20" borderId="7" xfId="0" applyFont="1" applyFill="1" applyBorder="1"/>
    <xf numFmtId="0" fontId="22" fillId="21" borderId="1" xfId="0" applyFont="1" applyFill="1" applyBorder="1"/>
    <xf numFmtId="0" fontId="23" fillId="22" borderId="7" xfId="0" applyFont="1" applyFill="1" applyBorder="1"/>
    <xf numFmtId="0" fontId="23" fillId="23" borderId="7" xfId="0" applyFont="1" applyFill="1" applyBorder="1"/>
    <xf numFmtId="0" fontId="23" fillId="24" borderId="7" xfId="0" applyFont="1" applyFill="1" applyBorder="1"/>
    <xf numFmtId="0" fontId="23" fillId="25" borderId="7" xfId="0" applyFont="1" applyFill="1" applyBorder="1"/>
    <xf numFmtId="0" fontId="22" fillId="26" borderId="7" xfId="0" applyFont="1" applyFill="1" applyBorder="1"/>
    <xf numFmtId="0" fontId="22" fillId="27" borderId="7" xfId="0" applyFont="1" applyFill="1" applyBorder="1"/>
    <xf numFmtId="0" fontId="24" fillId="0" borderId="1" xfId="0" applyFont="1" applyBorder="1"/>
    <xf numFmtId="166" fontId="22" fillId="20" borderId="1" xfId="35" applyNumberFormat="1" applyFont="1" applyFill="1" applyBorder="1" applyAlignment="1">
      <alignment horizontal="right"/>
    </xf>
    <xf numFmtId="166" fontId="22" fillId="21" borderId="1" xfId="35" applyNumberFormat="1" applyFont="1" applyFill="1" applyBorder="1" applyAlignment="1">
      <alignment horizontal="right"/>
    </xf>
    <xf numFmtId="166" fontId="22" fillId="22" borderId="1" xfId="35" applyNumberFormat="1" applyFont="1" applyFill="1" applyBorder="1" applyAlignment="1">
      <alignment horizontal="right"/>
    </xf>
    <xf numFmtId="166" fontId="22" fillId="23" borderId="1" xfId="35" applyNumberFormat="1" applyFont="1" applyFill="1" applyBorder="1" applyAlignment="1">
      <alignment horizontal="right"/>
    </xf>
    <xf numFmtId="166" fontId="22" fillId="24" borderId="1" xfId="35" applyNumberFormat="1" applyFont="1" applyFill="1" applyBorder="1" applyAlignment="1">
      <alignment horizontal="right"/>
    </xf>
    <xf numFmtId="166" fontId="22" fillId="25" borderId="1" xfId="35" applyNumberFormat="1" applyFont="1" applyFill="1" applyBorder="1" applyAlignment="1">
      <alignment horizontal="right"/>
    </xf>
    <xf numFmtId="166" fontId="22" fillId="26" borderId="1" xfId="35" applyNumberFormat="1" applyFont="1" applyFill="1" applyBorder="1" applyAlignment="1">
      <alignment horizontal="right"/>
    </xf>
    <xf numFmtId="166" fontId="22" fillId="27" borderId="1" xfId="35" applyNumberFormat="1" applyFont="1" applyFill="1" applyBorder="1" applyAlignment="1">
      <alignment horizontal="right"/>
    </xf>
    <xf numFmtId="9" fontId="24" fillId="0" borderId="1" xfId="35" applyFont="1" applyBorder="1" applyAlignment="1" applyProtection="1">
      <alignment horizontal="right"/>
      <protection locked="0"/>
    </xf>
    <xf numFmtId="0" fontId="1" fillId="0" borderId="0" xfId="0" applyFont="1" applyAlignment="1">
      <alignment horizontal="center" vertical="center"/>
    </xf>
    <xf numFmtId="0" fontId="2" fillId="0" borderId="0" xfId="0" applyFont="1" applyAlignment="1">
      <alignment horizontal="center" vertical="center"/>
    </xf>
    <xf numFmtId="166" fontId="22" fillId="0" borderId="1" xfId="0" applyNumberFormat="1" applyFont="1" applyBorder="1" applyAlignment="1">
      <alignment horizontal="right"/>
    </xf>
    <xf numFmtId="9" fontId="1" fillId="0" borderId="0" xfId="0" applyNumberFormat="1" applyFont="1"/>
    <xf numFmtId="166" fontId="0" fillId="0" borderId="0" xfId="0" applyNumberFormat="1"/>
    <xf numFmtId="0" fontId="24" fillId="0" borderId="0" xfId="0" applyFont="1" applyBorder="1"/>
    <xf numFmtId="166" fontId="0" fillId="0" borderId="0" xfId="35" applyNumberFormat="1" applyFont="1"/>
    <xf numFmtId="166" fontId="1" fillId="0" borderId="0" xfId="35" applyNumberFormat="1" applyFont="1"/>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vertical="center"/>
    </xf>
    <xf numFmtId="165" fontId="1" fillId="0" borderId="0" xfId="0" applyNumberFormat="1" applyFont="1"/>
    <xf numFmtId="0" fontId="0" fillId="19" borderId="8" xfId="0" applyFill="1" applyBorder="1"/>
    <xf numFmtId="1" fontId="0" fillId="19" borderId="8" xfId="0" applyNumberFormat="1" applyFill="1" applyBorder="1" applyAlignment="1">
      <alignment horizontal="center"/>
    </xf>
    <xf numFmtId="0" fontId="0" fillId="0" borderId="0" xfId="0" applyFill="1" applyAlignment="1">
      <alignment horizontal="right"/>
    </xf>
    <xf numFmtId="165" fontId="23" fillId="20" borderId="7" xfId="0" applyNumberFormat="1" applyFont="1" applyFill="1" applyBorder="1"/>
    <xf numFmtId="165" fontId="22" fillId="21" borderId="1" xfId="0" applyNumberFormat="1" applyFont="1" applyFill="1" applyBorder="1"/>
    <xf numFmtId="165" fontId="23" fillId="22" borderId="7" xfId="0" applyNumberFormat="1" applyFont="1" applyFill="1" applyBorder="1"/>
    <xf numFmtId="165" fontId="23" fillId="23" borderId="7" xfId="0" applyNumberFormat="1" applyFont="1" applyFill="1" applyBorder="1"/>
    <xf numFmtId="165" fontId="23" fillId="24" borderId="7" xfId="0" applyNumberFormat="1" applyFont="1" applyFill="1" applyBorder="1"/>
    <xf numFmtId="165" fontId="23" fillId="25" borderId="7" xfId="0" applyNumberFormat="1" applyFont="1" applyFill="1" applyBorder="1"/>
    <xf numFmtId="165" fontId="22" fillId="26" borderId="7" xfId="0" applyNumberFormat="1" applyFont="1" applyFill="1" applyBorder="1"/>
    <xf numFmtId="165" fontId="22" fillId="27" borderId="7" xfId="0" applyNumberFormat="1" applyFont="1" applyFill="1" applyBorder="1"/>
    <xf numFmtId="165" fontId="27" fillId="20" borderId="7" xfId="0" applyNumberFormat="1" applyFont="1" applyFill="1" applyBorder="1"/>
    <xf numFmtId="165" fontId="28" fillId="21" borderId="1" xfId="0" applyNumberFormat="1" applyFont="1" applyFill="1" applyBorder="1"/>
    <xf numFmtId="165" fontId="27" fillId="22" borderId="7" xfId="0" applyNumberFormat="1" applyFont="1" applyFill="1" applyBorder="1"/>
    <xf numFmtId="165" fontId="27" fillId="23" borderId="7" xfId="0" applyNumberFormat="1" applyFont="1" applyFill="1" applyBorder="1"/>
    <xf numFmtId="165" fontId="27" fillId="24" borderId="7" xfId="0" applyNumberFormat="1" applyFont="1" applyFill="1" applyBorder="1"/>
    <xf numFmtId="165" fontId="27" fillId="25" borderId="7" xfId="0" applyNumberFormat="1" applyFont="1" applyFill="1" applyBorder="1"/>
    <xf numFmtId="165" fontId="28" fillId="26" borderId="7" xfId="0" applyNumberFormat="1" applyFont="1" applyFill="1" applyBorder="1"/>
    <xf numFmtId="165" fontId="28" fillId="27" borderId="7" xfId="0" applyNumberFormat="1" applyFont="1" applyFill="1" applyBorder="1"/>
    <xf numFmtId="165" fontId="3" fillId="0" borderId="0" xfId="0" applyNumberFormat="1" applyFont="1"/>
    <xf numFmtId="0" fontId="1" fillId="0" borderId="0" xfId="0" applyFont="1" applyFill="1"/>
    <xf numFmtId="167" fontId="30" fillId="0" borderId="0" xfId="0" applyNumberFormat="1" applyFont="1" applyAlignment="1">
      <alignment horizontal="center"/>
    </xf>
    <xf numFmtId="0" fontId="17" fillId="0" borderId="0" xfId="0" applyFont="1" applyAlignment="1">
      <alignment horizontal="center" vertical="center"/>
    </xf>
    <xf numFmtId="0" fontId="0" fillId="0" borderId="0" xfId="0" applyAlignment="1">
      <alignment horizontal="center"/>
    </xf>
    <xf numFmtId="0" fontId="18" fillId="0" borderId="0" xfId="0" applyFont="1" applyAlignment="1">
      <alignment horizontal="center" vertical="center"/>
    </xf>
    <xf numFmtId="0" fontId="29" fillId="0" borderId="0" xfId="0" applyFont="1" applyBorder="1" applyAlignment="1">
      <alignment horizontal="center"/>
    </xf>
    <xf numFmtId="166" fontId="0" fillId="0" borderId="0" xfId="35"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166" fontId="1" fillId="0" borderId="0" xfId="35" applyNumberFormat="1" applyFont="1" applyAlignment="1">
      <alignment vertical="center"/>
    </xf>
    <xf numFmtId="166" fontId="1" fillId="0" borderId="0" xfId="0" applyNumberFormat="1" applyFont="1"/>
    <xf numFmtId="0" fontId="18" fillId="19" borderId="0" xfId="0" applyFont="1" applyFill="1" applyAlignment="1">
      <alignment horizontal="center" vertical="center"/>
    </xf>
    <xf numFmtId="9" fontId="18" fillId="0" borderId="0" xfId="0" applyNumberFormat="1" applyFont="1" applyAlignment="1">
      <alignment horizontal="center" vertical="center"/>
    </xf>
    <xf numFmtId="0" fontId="19" fillId="0" borderId="0" xfId="0" applyFont="1" applyAlignment="1">
      <alignment horizontal="center"/>
    </xf>
    <xf numFmtId="167" fontId="31" fillId="0" borderId="0" xfId="0" applyNumberFormat="1" applyFont="1" applyAlignment="1">
      <alignment horizontal="center"/>
    </xf>
    <xf numFmtId="166" fontId="17" fillId="0" borderId="0" xfId="0" applyNumberFormat="1" applyFont="1" applyAlignment="1">
      <alignment vertical="center"/>
    </xf>
    <xf numFmtId="0" fontId="18" fillId="0" borderId="0" xfId="0" applyFont="1" applyFill="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32" fillId="0" borderId="0" xfId="0" applyFont="1"/>
    <xf numFmtId="9" fontId="18" fillId="19" borderId="0" xfId="0" applyNumberFormat="1" applyFont="1" applyFill="1" applyAlignment="1">
      <alignment horizontal="center" vertical="center"/>
    </xf>
    <xf numFmtId="0" fontId="1" fillId="19" borderId="0" xfId="0" applyFont="1" applyFill="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33" fillId="19" borderId="1" xfId="0" applyFont="1" applyFill="1" applyBorder="1"/>
    <xf numFmtId="0" fontId="33" fillId="28" borderId="1" xfId="0" applyFont="1" applyFill="1" applyBorder="1"/>
    <xf numFmtId="0" fontId="33" fillId="29" borderId="1" xfId="0" applyFont="1" applyFill="1" applyBorder="1"/>
    <xf numFmtId="0" fontId="33" fillId="30" borderId="1" xfId="0" applyFont="1" applyFill="1" applyBorder="1"/>
    <xf numFmtId="0" fontId="33" fillId="31" borderId="1" xfId="0" applyFont="1" applyFill="1" applyBorder="1"/>
    <xf numFmtId="0" fontId="33" fillId="32" borderId="1" xfId="0" applyFont="1" applyFill="1" applyBorder="1"/>
    <xf numFmtId="0" fontId="33" fillId="33" borderId="1" xfId="0" applyFont="1" applyFill="1" applyBorder="1"/>
    <xf numFmtId="0" fontId="33" fillId="34" borderId="1" xfId="0" applyFont="1" applyFill="1" applyBorder="1"/>
    <xf numFmtId="0" fontId="33" fillId="20" borderId="1" xfId="0" applyFont="1" applyFill="1" applyBorder="1"/>
    <xf numFmtId="0" fontId="33" fillId="21" borderId="1" xfId="0" applyFont="1" applyFill="1" applyBorder="1"/>
    <xf numFmtId="0" fontId="33" fillId="22" borderId="1" xfId="0" applyFont="1" applyFill="1" applyBorder="1"/>
    <xf numFmtId="0" fontId="33" fillId="23" borderId="1" xfId="0" applyFont="1" applyFill="1" applyBorder="1"/>
    <xf numFmtId="0" fontId="33" fillId="26" borderId="1" xfId="0" applyFont="1" applyFill="1" applyBorder="1"/>
    <xf numFmtId="0" fontId="33" fillId="35" borderId="1" xfId="0" applyFont="1" applyFill="1" applyBorder="1"/>
    <xf numFmtId="0" fontId="33" fillId="36" borderId="1" xfId="0" applyFont="1" applyFill="1" applyBorder="1"/>
    <xf numFmtId="0" fontId="33" fillId="27" borderId="1" xfId="0" applyFont="1" applyFill="1" applyBorder="1"/>
    <xf numFmtId="0" fontId="33" fillId="0" borderId="1" xfId="0" applyFont="1" applyBorder="1"/>
    <xf numFmtId="166" fontId="24" fillId="19" borderId="1" xfId="35" applyNumberFormat="1" applyFont="1" applyFill="1" applyBorder="1" applyAlignment="1">
      <alignment horizontal="right"/>
    </xf>
    <xf numFmtId="166" fontId="24" fillId="28" borderId="1" xfId="35" applyNumberFormat="1" applyFont="1" applyFill="1" applyBorder="1" applyAlignment="1">
      <alignment horizontal="right"/>
    </xf>
    <xf numFmtId="166" fontId="24" fillId="29" borderId="1" xfId="35" applyNumberFormat="1" applyFont="1" applyFill="1" applyBorder="1" applyAlignment="1">
      <alignment horizontal="right"/>
    </xf>
    <xf numFmtId="166" fontId="24" fillId="30" borderId="1" xfId="35" applyNumberFormat="1" applyFont="1" applyFill="1" applyBorder="1" applyAlignment="1">
      <alignment horizontal="right"/>
    </xf>
    <xf numFmtId="166" fontId="24" fillId="31" borderId="1" xfId="35" applyNumberFormat="1" applyFont="1" applyFill="1" applyBorder="1" applyAlignment="1">
      <alignment horizontal="right"/>
    </xf>
    <xf numFmtId="166" fontId="24" fillId="32" borderId="1" xfId="35" applyNumberFormat="1" applyFont="1" applyFill="1" applyBorder="1" applyAlignment="1">
      <alignment horizontal="right"/>
    </xf>
    <xf numFmtId="166" fontId="24" fillId="33" borderId="1" xfId="35" applyNumberFormat="1" applyFont="1" applyFill="1" applyBorder="1" applyAlignment="1">
      <alignment horizontal="right"/>
    </xf>
    <xf numFmtId="166" fontId="24" fillId="34" borderId="1" xfId="35" applyNumberFormat="1" applyFont="1" applyFill="1" applyBorder="1" applyAlignment="1">
      <alignment horizontal="right"/>
    </xf>
    <xf numFmtId="166" fontId="22" fillId="37" borderId="1" xfId="35" applyNumberFormat="1" applyFont="1" applyFill="1" applyBorder="1" applyAlignment="1">
      <alignment horizontal="right"/>
    </xf>
    <xf numFmtId="166" fontId="22" fillId="38" borderId="1" xfId="35" applyNumberFormat="1" applyFont="1" applyFill="1" applyBorder="1" applyAlignment="1">
      <alignment horizontal="right"/>
    </xf>
    <xf numFmtId="0" fontId="1" fillId="0" borderId="0" xfId="0" applyFont="1" applyAlignment="1">
      <alignment horizontal="center" wrapText="1"/>
    </xf>
    <xf numFmtId="165" fontId="27" fillId="21" borderId="7" xfId="0" applyNumberFormat="1" applyFont="1" applyFill="1" applyBorder="1"/>
    <xf numFmtId="165" fontId="23" fillId="21" borderId="7" xfId="0" applyNumberFormat="1" applyFont="1" applyFill="1" applyBorder="1"/>
    <xf numFmtId="165" fontId="27" fillId="26" borderId="7" xfId="0" applyNumberFormat="1" applyFont="1" applyFill="1" applyBorder="1"/>
    <xf numFmtId="165" fontId="23" fillId="26" borderId="7" xfId="0" applyNumberFormat="1" applyFont="1" applyFill="1" applyBorder="1"/>
    <xf numFmtId="0" fontId="33" fillId="39" borderId="1" xfId="0" applyFont="1" applyFill="1" applyBorder="1"/>
    <xf numFmtId="165" fontId="27" fillId="39" borderId="7" xfId="0" applyNumberFormat="1" applyFont="1" applyFill="1" applyBorder="1"/>
    <xf numFmtId="165" fontId="23" fillId="39" borderId="7" xfId="0" applyNumberFormat="1" applyFont="1" applyFill="1" applyBorder="1"/>
    <xf numFmtId="166" fontId="22" fillId="39" borderId="1" xfId="35" applyNumberFormat="1" applyFont="1" applyFill="1" applyBorder="1" applyAlignment="1">
      <alignment horizontal="right"/>
    </xf>
    <xf numFmtId="0" fontId="33" fillId="40" borderId="1" xfId="0" applyFont="1" applyFill="1" applyBorder="1"/>
    <xf numFmtId="165" fontId="27" fillId="40" borderId="7" xfId="0" applyNumberFormat="1" applyFont="1" applyFill="1" applyBorder="1"/>
    <xf numFmtId="165" fontId="23" fillId="40" borderId="7" xfId="0" applyNumberFormat="1" applyFont="1" applyFill="1" applyBorder="1"/>
    <xf numFmtId="166" fontId="22" fillId="40" borderId="1" xfId="35" applyNumberFormat="1" applyFont="1" applyFill="1" applyBorder="1" applyAlignment="1">
      <alignment horizontal="right"/>
    </xf>
    <xf numFmtId="165" fontId="27" fillId="27" borderId="7" xfId="0" applyNumberFormat="1" applyFont="1" applyFill="1" applyBorder="1"/>
    <xf numFmtId="165" fontId="22" fillId="27" borderId="1" xfId="0" applyNumberFormat="1" applyFont="1" applyFill="1" applyBorder="1"/>
    <xf numFmtId="165" fontId="23" fillId="27" borderId="7" xfId="0" applyNumberFormat="1" applyFont="1" applyFill="1" applyBorder="1"/>
    <xf numFmtId="0" fontId="29" fillId="0" borderId="0" xfId="0" applyFont="1" applyAlignment="1">
      <alignment horizontal="center" vertical="center"/>
    </xf>
    <xf numFmtId="0" fontId="1" fillId="0" borderId="0" xfId="0" applyFont="1" applyAlignment="1">
      <alignment horizontal="center" wrapText="1"/>
    </xf>
    <xf numFmtId="9" fontId="22" fillId="27" borderId="1" xfId="35" applyNumberFormat="1" applyFont="1" applyFill="1" applyBorder="1" applyAlignment="1">
      <alignment horizontal="right"/>
    </xf>
    <xf numFmtId="0" fontId="0" fillId="19" borderId="0" xfId="0" applyFill="1"/>
    <xf numFmtId="166" fontId="0" fillId="19" borderId="0" xfId="35" applyNumberFormat="1" applyFont="1" applyFill="1" applyAlignment="1">
      <alignment vertical="center"/>
    </xf>
    <xf numFmtId="9" fontId="1" fillId="0" borderId="0" xfId="35" applyFont="1"/>
    <xf numFmtId="166" fontId="0" fillId="0" borderId="0" xfId="0" applyNumberFormat="1"/>
    <xf numFmtId="0" fontId="26" fillId="0" borderId="0" xfId="0" applyFont="1" applyFill="1" applyAlignment="1">
      <alignment horizontal="center" textRotation="90"/>
    </xf>
    <xf numFmtId="9" fontId="18" fillId="0" borderId="0" xfId="0" applyNumberFormat="1" applyFont="1" applyFill="1" applyAlignment="1">
      <alignment horizontal="center" vertical="center"/>
    </xf>
    <xf numFmtId="0" fontId="1" fillId="0" borderId="0" xfId="0" applyFont="1" applyAlignment="1">
      <alignment horizontal="center" wrapText="1"/>
    </xf>
    <xf numFmtId="10" fontId="0" fillId="0" borderId="0" xfId="35" applyNumberFormat="1" applyFont="1"/>
    <xf numFmtId="10" fontId="1" fillId="0" borderId="0" xfId="35" applyNumberFormat="1" applyFont="1"/>
    <xf numFmtId="0" fontId="35" fillId="19" borderId="1" xfId="0" applyFont="1" applyFill="1" applyBorder="1"/>
    <xf numFmtId="0" fontId="35" fillId="28" borderId="1" xfId="0" applyFont="1" applyFill="1" applyBorder="1"/>
    <xf numFmtId="0" fontId="35" fillId="29" borderId="1" xfId="0" applyFont="1" applyFill="1" applyBorder="1"/>
    <xf numFmtId="0" fontId="35" fillId="30" borderId="1" xfId="0" applyFont="1" applyFill="1" applyBorder="1"/>
    <xf numFmtId="0" fontId="35" fillId="31" borderId="1" xfId="0" applyFont="1" applyFill="1" applyBorder="1"/>
    <xf numFmtId="0" fontId="35" fillId="32" borderId="1" xfId="0" applyFont="1" applyFill="1" applyBorder="1"/>
    <xf numFmtId="0" fontId="35" fillId="33" borderId="1" xfId="0" applyFont="1" applyFill="1" applyBorder="1"/>
    <xf numFmtId="0" fontId="35" fillId="34" borderId="1" xfId="0" applyFont="1" applyFill="1" applyBorder="1"/>
    <xf numFmtId="0" fontId="36" fillId="0" borderId="0" xfId="0" applyFont="1"/>
    <xf numFmtId="166" fontId="24" fillId="20" borderId="1" xfId="35" applyNumberFormat="1" applyFont="1" applyFill="1" applyBorder="1" applyAlignment="1">
      <alignment horizontal="right"/>
    </xf>
    <xf numFmtId="166" fontId="24" fillId="21" borderId="1" xfId="35" applyNumberFormat="1" applyFont="1" applyFill="1" applyBorder="1" applyAlignment="1">
      <alignment horizontal="right"/>
    </xf>
    <xf numFmtId="166" fontId="24" fillId="22" borderId="1" xfId="35" applyNumberFormat="1" applyFont="1" applyFill="1" applyBorder="1" applyAlignment="1">
      <alignment horizontal="right"/>
    </xf>
    <xf numFmtId="166" fontId="24" fillId="23" borderId="1" xfId="35" applyNumberFormat="1" applyFont="1" applyFill="1" applyBorder="1" applyAlignment="1">
      <alignment horizontal="right"/>
    </xf>
    <xf numFmtId="166" fontId="24" fillId="26" borderId="1" xfId="35" applyNumberFormat="1" applyFont="1" applyFill="1" applyBorder="1" applyAlignment="1">
      <alignment horizontal="right"/>
    </xf>
    <xf numFmtId="166" fontId="22" fillId="35" borderId="1" xfId="35" applyNumberFormat="1" applyFont="1" applyFill="1" applyBorder="1" applyAlignment="1">
      <alignment horizontal="right"/>
    </xf>
    <xf numFmtId="166" fontId="24" fillId="35" borderId="1" xfId="35" applyNumberFormat="1" applyFont="1" applyFill="1" applyBorder="1" applyAlignment="1">
      <alignment horizontal="right"/>
    </xf>
    <xf numFmtId="166" fontId="22" fillId="36" borderId="1" xfId="35" applyNumberFormat="1" applyFont="1" applyFill="1" applyBorder="1" applyAlignment="1">
      <alignment horizontal="right"/>
    </xf>
    <xf numFmtId="166" fontId="24" fillId="36" borderId="1" xfId="35" applyNumberFormat="1" applyFont="1" applyFill="1" applyBorder="1" applyAlignment="1">
      <alignment horizontal="right"/>
    </xf>
    <xf numFmtId="166" fontId="24" fillId="27" borderId="1" xfId="35" applyNumberFormat="1" applyFont="1" applyFill="1" applyBorder="1" applyAlignment="1">
      <alignment horizontal="right"/>
    </xf>
    <xf numFmtId="166" fontId="24" fillId="0" borderId="1" xfId="35" applyNumberFormat="1" applyFont="1" applyBorder="1" applyAlignment="1" applyProtection="1">
      <alignment horizontal="right"/>
      <protection locked="0"/>
    </xf>
    <xf numFmtId="166" fontId="1" fillId="0" borderId="0" xfId="0" applyNumberFormat="1" applyFont="1" applyAlignment="1">
      <alignment vertical="center"/>
    </xf>
    <xf numFmtId="9" fontId="0" fillId="0" borderId="0" xfId="0" applyNumberFormat="1"/>
    <xf numFmtId="9" fontId="26" fillId="0" borderId="0" xfId="0" applyNumberFormat="1" applyFont="1" applyFill="1" applyAlignment="1">
      <alignment horizontal="center" textRotation="90"/>
    </xf>
    <xf numFmtId="165" fontId="0" fillId="0" borderId="0" xfId="0" applyNumberFormat="1"/>
    <xf numFmtId="0" fontId="37" fillId="0" borderId="0" xfId="0" applyFont="1" applyAlignment="1">
      <alignment horizontal="center"/>
    </xf>
    <xf numFmtId="166" fontId="1" fillId="0" borderId="0" xfId="35" applyNumberFormat="1" applyFont="1" applyAlignment="1">
      <alignment horizontal="right" vertical="center"/>
    </xf>
    <xf numFmtId="9" fontId="3" fillId="0" borderId="0" xfId="0" applyNumberFormat="1" applyFont="1"/>
    <xf numFmtId="10" fontId="1" fillId="0" borderId="0" xfId="35" applyNumberFormat="1" applyFont="1" applyAlignment="1">
      <alignment vertical="center"/>
    </xf>
    <xf numFmtId="10" fontId="17" fillId="0" borderId="0" xfId="0" applyNumberFormat="1" applyFont="1" applyAlignment="1">
      <alignment vertical="center"/>
    </xf>
    <xf numFmtId="10" fontId="1" fillId="19" borderId="0" xfId="0" applyNumberFormat="1" applyFont="1" applyFill="1" applyAlignment="1">
      <alignment vertical="center"/>
    </xf>
    <xf numFmtId="0" fontId="0" fillId="0" borderId="8" xfId="0" applyFill="1" applyBorder="1" applyAlignment="1">
      <alignment horizontal="center" vertical="center"/>
    </xf>
    <xf numFmtId="0" fontId="1" fillId="0" borderId="0" xfId="0" applyFont="1" applyAlignment="1">
      <alignment horizontal="center"/>
    </xf>
    <xf numFmtId="0" fontId="39" fillId="0" borderId="0" xfId="0" applyFont="1"/>
    <xf numFmtId="0" fontId="40" fillId="0" borderId="0" xfId="0" applyFont="1" applyAlignment="1">
      <alignment horizontal="center"/>
    </xf>
    <xf numFmtId="0" fontId="22" fillId="20" borderId="1" xfId="0" applyFont="1" applyFill="1" applyBorder="1"/>
    <xf numFmtId="166" fontId="39" fillId="0" borderId="0" xfId="0" applyNumberFormat="1" applyFont="1"/>
    <xf numFmtId="0" fontId="24" fillId="20" borderId="1" xfId="0" applyFont="1" applyFill="1" applyBorder="1"/>
    <xf numFmtId="0" fontId="24" fillId="21" borderId="1" xfId="0" applyFont="1" applyFill="1" applyBorder="1"/>
    <xf numFmtId="0" fontId="22" fillId="22" borderId="1" xfId="0" applyFont="1" applyFill="1" applyBorder="1"/>
    <xf numFmtId="0" fontId="24" fillId="22" borderId="1" xfId="0" applyFont="1" applyFill="1" applyBorder="1"/>
    <xf numFmtId="0" fontId="22" fillId="23" borderId="1" xfId="0" applyFont="1" applyFill="1" applyBorder="1"/>
    <xf numFmtId="0" fontId="24" fillId="23" borderId="1" xfId="0" applyFont="1" applyFill="1" applyBorder="1"/>
    <xf numFmtId="0" fontId="22" fillId="26" borderId="1" xfId="0" applyFont="1" applyFill="1" applyBorder="1"/>
    <xf numFmtId="0" fontId="24" fillId="26" borderId="1" xfId="0" applyFont="1" applyFill="1" applyBorder="1"/>
    <xf numFmtId="0" fontId="22" fillId="35" borderId="1" xfId="0" applyFont="1" applyFill="1" applyBorder="1"/>
    <xf numFmtId="0" fontId="24" fillId="35" borderId="1" xfId="0" applyFont="1" applyFill="1" applyBorder="1"/>
    <xf numFmtId="0" fontId="22" fillId="43" borderId="1" xfId="0" applyFont="1" applyFill="1" applyBorder="1"/>
    <xf numFmtId="0" fontId="24" fillId="43" borderId="1" xfId="0" applyFont="1" applyFill="1" applyBorder="1"/>
    <xf numFmtId="0" fontId="22" fillId="27" borderId="1" xfId="0" applyFont="1" applyFill="1" applyBorder="1"/>
    <xf numFmtId="0" fontId="24" fillId="27" borderId="1" xfId="0" applyFont="1" applyFill="1" applyBorder="1"/>
    <xf numFmtId="9" fontId="17" fillId="0" borderId="0" xfId="0" applyNumberFormat="1" applyFont="1"/>
    <xf numFmtId="0" fontId="1" fillId="0" borderId="0" xfId="0" applyFont="1" applyAlignment="1">
      <alignment horizontal="center"/>
    </xf>
    <xf numFmtId="0" fontId="33" fillId="27" borderId="0" xfId="0" applyFont="1" applyFill="1"/>
    <xf numFmtId="0" fontId="39" fillId="0" borderId="0" xfId="0" applyFont="1" applyAlignment="1">
      <alignment horizontal="center"/>
    </xf>
    <xf numFmtId="0" fontId="32" fillId="0" borderId="0" xfId="0" applyFont="1" applyAlignment="1">
      <alignment horizontal="center" vertical="center"/>
    </xf>
    <xf numFmtId="0" fontId="41" fillId="0" borderId="0" xfId="0" applyFont="1" applyAlignment="1">
      <alignment horizontal="left" vertical="center" readingOrder="1"/>
    </xf>
    <xf numFmtId="0" fontId="42" fillId="0" borderId="0" xfId="0" applyFont="1" applyAlignment="1">
      <alignment horizontal="left" vertical="center" indent="3" readingOrder="1"/>
    </xf>
    <xf numFmtId="0" fontId="43" fillId="0" borderId="0" xfId="0" applyFont="1" applyAlignment="1">
      <alignment horizontal="left" vertical="center" indent="7" readingOrder="1"/>
    </xf>
    <xf numFmtId="0" fontId="2" fillId="0" borderId="0" xfId="0" applyFont="1" applyAlignment="1">
      <alignment horizontal="center" vertical="center"/>
    </xf>
    <xf numFmtId="0" fontId="1" fillId="0" borderId="0" xfId="0" applyFont="1" applyAlignment="1">
      <alignment horizontal="center"/>
    </xf>
    <xf numFmtId="3" fontId="28" fillId="0" borderId="0" xfId="0" applyNumberFormat="1" applyFont="1"/>
    <xf numFmtId="0" fontId="18" fillId="0" borderId="0" xfId="0" applyFont="1"/>
    <xf numFmtId="0" fontId="17" fillId="0" borderId="0" xfId="0" applyFont="1" applyAlignment="1">
      <alignment horizontal="center"/>
    </xf>
    <xf numFmtId="3" fontId="45" fillId="20" borderId="0" xfId="0" applyNumberFormat="1" applyFont="1" applyFill="1"/>
    <xf numFmtId="166" fontId="18" fillId="0" borderId="0" xfId="37" applyNumberFormat="1" applyFont="1" applyFill="1" applyBorder="1"/>
    <xf numFmtId="3" fontId="45" fillId="45" borderId="0" xfId="0" applyNumberFormat="1" applyFont="1" applyFill="1"/>
    <xf numFmtId="3" fontId="45" fillId="22" borderId="0" xfId="0" applyNumberFormat="1" applyFont="1" applyFill="1"/>
    <xf numFmtId="3" fontId="45" fillId="23" borderId="0" xfId="0" applyNumberFormat="1" applyFont="1" applyFill="1"/>
    <xf numFmtId="3" fontId="45" fillId="24" borderId="0" xfId="0" applyNumberFormat="1" applyFont="1" applyFill="1"/>
    <xf numFmtId="3" fontId="45" fillId="25" borderId="0" xfId="0" applyNumberFormat="1" applyFont="1" applyFill="1"/>
    <xf numFmtId="3" fontId="45" fillId="46" borderId="0" xfId="0" applyNumberFormat="1" applyFont="1" applyFill="1"/>
    <xf numFmtId="3" fontId="45" fillId="27" borderId="0" xfId="0" applyNumberFormat="1" applyFont="1" applyFill="1"/>
    <xf numFmtId="166" fontId="44" fillId="44" borderId="12" xfId="38" applyNumberFormat="1"/>
    <xf numFmtId="166" fontId="46" fillId="44" borderId="12" xfId="38" applyNumberFormat="1" applyFont="1"/>
    <xf numFmtId="0" fontId="3" fillId="0" borderId="0" xfId="0" applyFont="1"/>
    <xf numFmtId="0" fontId="1" fillId="0" borderId="0" xfId="0" applyFont="1" applyAlignment="1">
      <alignment horizontal="center" vertical="center" wrapText="1"/>
    </xf>
    <xf numFmtId="0" fontId="0" fillId="0" borderId="0" xfId="0" applyFont="1" applyAlignment="1">
      <alignment horizontal="center" vertical="center" wrapText="1"/>
    </xf>
    <xf numFmtId="166" fontId="0" fillId="0" borderId="0" xfId="35" applyNumberFormat="1" applyFont="1" applyFill="1"/>
    <xf numFmtId="0" fontId="1" fillId="47" borderId="0" xfId="0" applyFont="1" applyFill="1" applyAlignment="1">
      <alignment horizontal="center" vertical="center" wrapText="1"/>
    </xf>
    <xf numFmtId="0" fontId="1" fillId="0" borderId="0" xfId="0" applyFont="1" applyFill="1" applyAlignment="1">
      <alignment horizontal="center" vertical="center"/>
    </xf>
    <xf numFmtId="0" fontId="47" fillId="22" borderId="7" xfId="0" applyFont="1" applyFill="1" applyBorder="1"/>
    <xf numFmtId="0" fontId="48" fillId="27" borderId="1" xfId="0" applyFont="1" applyFill="1" applyBorder="1"/>
    <xf numFmtId="0" fontId="2" fillId="0" borderId="0" xfId="0" applyFont="1"/>
    <xf numFmtId="0" fontId="38" fillId="42" borderId="1" xfId="0" applyFont="1" applyFill="1" applyBorder="1" applyAlignment="1">
      <alignment horizontal="center" vertical="center"/>
    </xf>
    <xf numFmtId="0" fontId="34" fillId="19" borderId="7" xfId="0" applyFont="1" applyFill="1" applyBorder="1" applyAlignment="1">
      <alignment horizontal="center" vertical="center"/>
    </xf>
    <xf numFmtId="0" fontId="34" fillId="29" borderId="7" xfId="0" applyFont="1" applyFill="1" applyBorder="1" applyAlignment="1">
      <alignment horizontal="center" vertical="center"/>
    </xf>
    <xf numFmtId="0" fontId="18" fillId="28" borderId="7" xfId="0" applyFont="1" applyFill="1" applyBorder="1" applyAlignment="1">
      <alignment horizontal="center" vertical="center"/>
    </xf>
    <xf numFmtId="0" fontId="0" fillId="41" borderId="13" xfId="0" applyFill="1" applyBorder="1" applyAlignment="1">
      <alignment horizontal="center" vertical="center"/>
    </xf>
    <xf numFmtId="9" fontId="24" fillId="20" borderId="1" xfId="35" applyFont="1" applyFill="1" applyBorder="1" applyAlignment="1">
      <alignment horizontal="right"/>
    </xf>
    <xf numFmtId="9" fontId="24" fillId="21" borderId="1" xfId="35" applyFont="1" applyFill="1" applyBorder="1" applyAlignment="1">
      <alignment horizontal="right"/>
    </xf>
    <xf numFmtId="9" fontId="24" fillId="22" borderId="1" xfId="35" applyFont="1" applyFill="1" applyBorder="1" applyAlignment="1">
      <alignment horizontal="right"/>
    </xf>
    <xf numFmtId="9" fontId="24" fillId="23" borderId="1" xfId="35" applyFont="1" applyFill="1" applyBorder="1" applyAlignment="1">
      <alignment horizontal="right"/>
    </xf>
    <xf numFmtId="9" fontId="24" fillId="26" borderId="1" xfId="35" applyFont="1" applyFill="1" applyBorder="1" applyAlignment="1">
      <alignment horizontal="right"/>
    </xf>
    <xf numFmtId="9" fontId="24" fillId="35" borderId="1" xfId="35" applyFont="1" applyFill="1" applyBorder="1" applyAlignment="1">
      <alignment horizontal="right"/>
    </xf>
    <xf numFmtId="9" fontId="24" fillId="36" borderId="1" xfId="35" applyFont="1" applyFill="1" applyBorder="1" applyAlignment="1">
      <alignment horizontal="right"/>
    </xf>
    <xf numFmtId="9" fontId="24" fillId="27" borderId="1" xfId="35" applyFont="1" applyFill="1" applyBorder="1" applyAlignment="1">
      <alignment horizontal="right"/>
    </xf>
    <xf numFmtId="0" fontId="38" fillId="42" borderId="0" xfId="0" applyFont="1" applyFill="1" applyBorder="1" applyAlignment="1">
      <alignment horizontal="center" vertical="center"/>
    </xf>
    <xf numFmtId="0" fontId="18" fillId="41" borderId="0" xfId="0" applyFont="1" applyFill="1" applyBorder="1" applyAlignment="1">
      <alignment horizontal="center" vertical="center"/>
    </xf>
    <xf numFmtId="0" fontId="0" fillId="19" borderId="8" xfId="0" applyFill="1" applyBorder="1" applyProtection="1">
      <protection locked="0"/>
    </xf>
    <xf numFmtId="1" fontId="0" fillId="19" borderId="8" xfId="0" applyNumberFormat="1" applyFill="1" applyBorder="1" applyAlignment="1" applyProtection="1">
      <alignment horizontal="center"/>
      <protection locked="0"/>
    </xf>
    <xf numFmtId="165" fontId="27" fillId="27" borderId="7" xfId="0" applyNumberFormat="1" applyFont="1" applyFill="1" applyBorder="1" applyProtection="1">
      <protection locked="0"/>
    </xf>
    <xf numFmtId="0" fontId="0" fillId="0" borderId="0" xfId="0" applyProtection="1">
      <protection locked="0"/>
    </xf>
    <xf numFmtId="0" fontId="1" fillId="0" borderId="0" xfId="0" applyFont="1" applyProtection="1">
      <protection locked="0"/>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vertical="center"/>
    </xf>
    <xf numFmtId="0" fontId="2" fillId="0" borderId="11" xfId="0" applyFont="1" applyBorder="1" applyAlignment="1">
      <alignment horizontal="center" vertical="center"/>
    </xf>
    <xf numFmtId="0" fontId="34" fillId="0" borderId="0" xfId="0" applyFont="1" applyAlignment="1">
      <alignment horizontal="center"/>
    </xf>
    <xf numFmtId="0" fontId="1" fillId="19" borderId="9" xfId="0" applyFont="1" applyFill="1" applyBorder="1" applyAlignment="1">
      <alignment horizontal="center"/>
    </xf>
    <xf numFmtId="0" fontId="1" fillId="19" borderId="7" xfId="0" applyFont="1" applyFill="1" applyBorder="1" applyAlignment="1">
      <alignment horizontal="center"/>
    </xf>
    <xf numFmtId="0" fontId="1" fillId="19" borderId="10" xfId="0" applyFont="1" applyFill="1" applyBorder="1" applyAlignment="1">
      <alignment horizontal="center"/>
    </xf>
    <xf numFmtId="166" fontId="29" fillId="0" borderId="0" xfId="0" applyNumberFormat="1" applyFont="1" applyAlignment="1">
      <alignment horizontal="center"/>
    </xf>
    <xf numFmtId="166" fontId="0" fillId="0" borderId="0" xfId="35" applyNumberFormat="1" applyFont="1"/>
    <xf numFmtId="0" fontId="38" fillId="42" borderId="1" xfId="0" applyFont="1" applyFill="1" applyBorder="1" applyAlignment="1">
      <alignment horizontal="center" vertical="center"/>
    </xf>
    <xf numFmtId="0" fontId="17" fillId="0" borderId="0" xfId="0" applyFont="1" applyAlignment="1">
      <alignment horizontal="center" vertical="center" wrapText="1"/>
    </xf>
    <xf numFmtId="0" fontId="34" fillId="19" borderId="9" xfId="0" applyFont="1" applyFill="1" applyBorder="1" applyAlignment="1">
      <alignment horizontal="center" vertical="center"/>
    </xf>
    <xf numFmtId="0" fontId="34" fillId="19" borderId="7" xfId="0" applyFont="1" applyFill="1" applyBorder="1" applyAlignment="1">
      <alignment horizontal="center" vertical="center"/>
    </xf>
    <xf numFmtId="0" fontId="34" fillId="19" borderId="10" xfId="0" applyFont="1" applyFill="1" applyBorder="1" applyAlignment="1">
      <alignment horizontal="center" vertical="center"/>
    </xf>
    <xf numFmtId="0" fontId="34" fillId="29" borderId="9" xfId="0" applyFont="1" applyFill="1" applyBorder="1" applyAlignment="1">
      <alignment horizontal="center" vertical="center"/>
    </xf>
    <xf numFmtId="0" fontId="34" fillId="29" borderId="7" xfId="0" applyFont="1" applyFill="1" applyBorder="1" applyAlignment="1">
      <alignment horizontal="center" vertical="center"/>
    </xf>
    <xf numFmtId="0" fontId="34" fillId="29" borderId="10" xfId="0" applyFont="1" applyFill="1" applyBorder="1" applyAlignment="1">
      <alignment horizontal="center" vertical="center"/>
    </xf>
    <xf numFmtId="0" fontId="18" fillId="28" borderId="9" xfId="0" applyFont="1" applyFill="1" applyBorder="1" applyAlignment="1">
      <alignment horizontal="center" vertical="center"/>
    </xf>
    <xf numFmtId="0" fontId="18" fillId="28" borderId="7" xfId="0" applyFont="1" applyFill="1" applyBorder="1" applyAlignment="1">
      <alignment horizontal="center" vertical="center"/>
    </xf>
    <xf numFmtId="0" fontId="18" fillId="28" borderId="10" xfId="0" applyFont="1" applyFill="1" applyBorder="1" applyAlignment="1">
      <alignment horizontal="center" vertical="center"/>
    </xf>
    <xf numFmtId="0" fontId="18" fillId="41" borderId="9" xfId="0" applyFont="1" applyFill="1" applyBorder="1" applyAlignment="1">
      <alignment horizontal="center" vertical="center"/>
    </xf>
    <xf numFmtId="0" fontId="18" fillId="41" borderId="7" xfId="0" applyFont="1" applyFill="1" applyBorder="1" applyAlignment="1">
      <alignment horizontal="center" vertical="center"/>
    </xf>
    <xf numFmtId="0" fontId="18" fillId="41" borderId="10" xfId="0" applyFont="1" applyFill="1" applyBorder="1" applyAlignment="1">
      <alignment horizontal="center" vertical="center"/>
    </xf>
    <xf numFmtId="0" fontId="26" fillId="19" borderId="0" xfId="0" applyFont="1" applyFill="1" applyAlignment="1">
      <alignment horizontal="center" textRotation="90"/>
    </xf>
    <xf numFmtId="0" fontId="17" fillId="0" borderId="0" xfId="0" applyFont="1" applyAlignment="1">
      <alignment horizontal="left" vertical="center" wrapText="1"/>
    </xf>
    <xf numFmtId="0" fontId="3" fillId="0" borderId="0" xfId="0" applyFont="1" applyAlignment="1">
      <alignment horizontal="center" wrapText="1"/>
    </xf>
    <xf numFmtId="0" fontId="1" fillId="0" borderId="0" xfId="0" applyFont="1" applyAlignment="1">
      <alignment horizontal="center" wrapText="1"/>
    </xf>
    <xf numFmtId="0" fontId="26" fillId="0" borderId="0" xfId="0" applyFont="1" applyFill="1" applyAlignment="1">
      <alignment horizontal="center" vertical="center" wrapText="1"/>
    </xf>
    <xf numFmtId="0" fontId="50" fillId="47" borderId="0" xfId="40" applyFont="1" applyFill="1"/>
    <xf numFmtId="0" fontId="50" fillId="47" borderId="0" xfId="40" applyFont="1" applyFill="1" applyAlignment="1">
      <alignment wrapText="1"/>
    </xf>
    <xf numFmtId="0" fontId="22" fillId="49" borderId="0" xfId="40" applyFill="1"/>
    <xf numFmtId="0" fontId="51" fillId="49" borderId="0" xfId="40" applyFont="1" applyFill="1" applyAlignment="1">
      <alignment wrapText="1"/>
    </xf>
    <xf numFmtId="0" fontId="52" fillId="50" borderId="0" xfId="40" applyFont="1" applyFill="1" applyAlignment="1">
      <alignment wrapText="1"/>
    </xf>
    <xf numFmtId="0" fontId="53" fillId="47" borderId="0" xfId="40" applyFont="1" applyFill="1" applyAlignment="1">
      <alignment wrapText="1"/>
    </xf>
    <xf numFmtId="0" fontId="56" fillId="51" borderId="0" xfId="40" applyFont="1" applyFill="1" applyAlignment="1">
      <alignment wrapText="1"/>
    </xf>
    <xf numFmtId="0" fontId="55" fillId="47" borderId="0" xfId="40" quotePrefix="1" applyFont="1" applyFill="1" applyAlignment="1">
      <alignment wrapText="1"/>
    </xf>
    <xf numFmtId="0" fontId="50" fillId="47" borderId="0" xfId="40" quotePrefix="1" applyFont="1" applyFill="1" applyAlignment="1">
      <alignment wrapText="1"/>
    </xf>
    <xf numFmtId="0" fontId="22" fillId="49" borderId="0" xfId="40" applyFill="1" applyAlignment="1">
      <alignment wrapText="1"/>
    </xf>
    <xf numFmtId="0" fontId="0" fillId="0" borderId="0" xfId="0" applyAlignment="1">
      <alignment wrapText="1"/>
    </xf>
    <xf numFmtId="0" fontId="22" fillId="0" borderId="0" xfId="40" applyAlignment="1">
      <alignment wrapText="1"/>
    </xf>
    <xf numFmtId="0" fontId="22" fillId="0" borderId="0" xfId="40" applyAlignment="1">
      <alignment vertical="center" wrapText="1"/>
    </xf>
    <xf numFmtId="0" fontId="57" fillId="47" borderId="0" xfId="40" quotePrefix="1" applyFont="1" applyFill="1" applyAlignment="1">
      <alignment wrapText="1"/>
    </xf>
    <xf numFmtId="0" fontId="57" fillId="47" borderId="0" xfId="40" applyFont="1" applyFill="1" applyAlignment="1">
      <alignment wrapText="1"/>
    </xf>
    <xf numFmtId="0" fontId="51" fillId="49" borderId="0" xfId="40" applyFont="1" applyFill="1"/>
    <xf numFmtId="0" fontId="58" fillId="50" borderId="0" xfId="40" applyFont="1" applyFill="1"/>
    <xf numFmtId="0" fontId="59" fillId="50" borderId="0" xfId="40" applyFont="1" applyFill="1"/>
    <xf numFmtId="0" fontId="55" fillId="47" borderId="0" xfId="40" quotePrefix="1" applyFont="1" applyFill="1"/>
    <xf numFmtId="0" fontId="50" fillId="47" borderId="0" xfId="40" quotePrefix="1" applyFont="1" applyFill="1"/>
    <xf numFmtId="0" fontId="58" fillId="47" borderId="0" xfId="40" applyFont="1" applyFill="1"/>
    <xf numFmtId="0" fontId="50" fillId="50" borderId="0" xfId="40" applyFont="1" applyFill="1"/>
    <xf numFmtId="0" fontId="53" fillId="47" borderId="0" xfId="40" applyFont="1" applyFill="1"/>
    <xf numFmtId="0" fontId="60" fillId="50" borderId="0" xfId="40" applyFont="1" applyFill="1"/>
    <xf numFmtId="0" fontId="22" fillId="50" borderId="0" xfId="40" applyFill="1"/>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165" fontId="49" fillId="48" borderId="12" xfId="39" applyNumberFormat="1" applyProtection="1">
      <protection locked="0"/>
    </xf>
    <xf numFmtId="166" fontId="61" fillId="20" borderId="0" xfId="35" applyNumberFormat="1" applyFont="1" applyFill="1" applyBorder="1" applyAlignment="1">
      <alignment horizontal="left"/>
    </xf>
    <xf numFmtId="166" fontId="61" fillId="21" borderId="0" xfId="35" applyNumberFormat="1" applyFont="1" applyFill="1" applyBorder="1" applyAlignment="1">
      <alignment horizontal="left"/>
    </xf>
    <xf numFmtId="166" fontId="61" fillId="22" borderId="0" xfId="35" applyNumberFormat="1" applyFont="1" applyFill="1" applyBorder="1" applyAlignment="1">
      <alignment horizontal="left"/>
    </xf>
    <xf numFmtId="166" fontId="61" fillId="23" borderId="0" xfId="35" applyNumberFormat="1" applyFont="1" applyFill="1" applyBorder="1" applyAlignment="1">
      <alignment horizontal="left"/>
    </xf>
    <xf numFmtId="166" fontId="61" fillId="24" borderId="0" xfId="35" applyNumberFormat="1" applyFont="1" applyFill="1" applyBorder="1" applyAlignment="1">
      <alignment horizontal="left"/>
    </xf>
    <xf numFmtId="166" fontId="61" fillId="25" borderId="0" xfId="35" applyNumberFormat="1" applyFont="1" applyFill="1" applyBorder="1" applyAlignment="1">
      <alignment horizontal="left"/>
    </xf>
    <xf numFmtId="166" fontId="61" fillId="26" borderId="0" xfId="35" applyNumberFormat="1" applyFont="1" applyFill="1" applyBorder="1" applyAlignment="1">
      <alignment horizontal="left"/>
    </xf>
    <xf numFmtId="166" fontId="61" fillId="27" borderId="0" xfId="35" applyNumberFormat="1" applyFont="1" applyFill="1" applyBorder="1" applyAlignment="1">
      <alignment horizontal="left"/>
    </xf>
    <xf numFmtId="0" fontId="32" fillId="0" borderId="0" xfId="0" applyFont="1" applyAlignment="1">
      <alignment horizontal="center" vertical="center" wrapText="1"/>
    </xf>
    <xf numFmtId="0" fontId="0" fillId="0" borderId="0" xfId="0" applyAlignment="1">
      <alignment horizontal="center" wrapText="1"/>
    </xf>
    <xf numFmtId="0" fontId="0" fillId="19" borderId="8" xfId="0" applyFill="1" applyBorder="1" applyAlignment="1" applyProtection="1">
      <alignment horizontal="center"/>
      <protection locked="0"/>
    </xf>
    <xf numFmtId="0" fontId="0" fillId="0" borderId="0" xfId="0" applyProtection="1"/>
    <xf numFmtId="0" fontId="0" fillId="19" borderId="0" xfId="0" applyFill="1" applyBorder="1" applyProtection="1"/>
    <xf numFmtId="0" fontId="26" fillId="19" borderId="0" xfId="0" applyFont="1" applyFill="1" applyAlignment="1" applyProtection="1">
      <alignment textRotation="90"/>
    </xf>
    <xf numFmtId="0" fontId="1" fillId="47" borderId="0" xfId="0" applyFont="1" applyFill="1" applyAlignment="1" applyProtection="1">
      <alignment horizontal="center" wrapText="1"/>
    </xf>
    <xf numFmtId="0" fontId="1" fillId="0" borderId="0" xfId="0" applyFont="1" applyAlignment="1" applyProtection="1">
      <alignment horizontal="center" wrapText="1"/>
    </xf>
  </cellXfs>
  <cellStyles count="41">
    <cellStyle name="Beräkning" xfId="38" builtinId="22"/>
    <cellStyle name="Indata" xfId="39" builtinId="20"/>
    <cellStyle name="Normal" xfId="0" builtinId="0"/>
    <cellStyle name="Normal 2" xfId="36" xr:uid="{4D8F1000-4D4E-4740-9B83-38CF8343F1A9}"/>
    <cellStyle name="Normal 3" xfId="40" xr:uid="{9B627F01-10F2-42C1-8599-D182A835DDF2}"/>
    <cellStyle name="Procent" xfId="35" builtinId="5"/>
    <cellStyle name="Procent 2" xfId="37" xr:uid="{923F0992-BEC1-446B-882F-6F9B9C9A5521}"/>
    <cellStyle name="SAPBorder" xfId="1" xr:uid="{00000000-0005-0000-0000-000002000000}"/>
    <cellStyle name="SAPDataCell" xfId="2" xr:uid="{00000000-0005-0000-0000-000003000000}"/>
    <cellStyle name="SAPDataTotalCell" xfId="3" xr:uid="{00000000-0005-0000-0000-000004000000}"/>
    <cellStyle name="SAPDimensionCell" xfId="4" xr:uid="{00000000-0005-0000-0000-000005000000}"/>
    <cellStyle name="SAPEditableDataCell" xfId="5" xr:uid="{00000000-0005-0000-0000-000006000000}"/>
    <cellStyle name="SAPEditableDataTotalCell" xfId="6" xr:uid="{00000000-0005-0000-0000-000007000000}"/>
    <cellStyle name="SAPEmphasized" xfId="7" xr:uid="{00000000-0005-0000-0000-000008000000}"/>
    <cellStyle name="SAPEmphasizedEditableDataCell" xfId="8" xr:uid="{00000000-0005-0000-0000-000009000000}"/>
    <cellStyle name="SAPEmphasizedEditableDataTotalCell" xfId="9" xr:uid="{00000000-0005-0000-0000-00000A000000}"/>
    <cellStyle name="SAPEmphasizedLockedDataCell" xfId="10" xr:uid="{00000000-0005-0000-0000-00000B000000}"/>
    <cellStyle name="SAPEmphasizedLockedDataTotalCell" xfId="11" xr:uid="{00000000-0005-0000-0000-00000C000000}"/>
    <cellStyle name="SAPEmphasizedReadonlyDataCell" xfId="12" xr:uid="{00000000-0005-0000-0000-00000D000000}"/>
    <cellStyle name="SAPEmphasizedReadonlyDataTotalCell" xfId="13" xr:uid="{00000000-0005-0000-0000-00000E000000}"/>
    <cellStyle name="SAPEmphasizedTotal" xfId="14" xr:uid="{00000000-0005-0000-0000-00000F000000}"/>
    <cellStyle name="SAPExceptionLevel1" xfId="15" xr:uid="{00000000-0005-0000-0000-000010000000}"/>
    <cellStyle name="SAPExceptionLevel2" xfId="16" xr:uid="{00000000-0005-0000-0000-000011000000}"/>
    <cellStyle name="SAPExceptionLevel3" xfId="17" xr:uid="{00000000-0005-0000-0000-000012000000}"/>
    <cellStyle name="SAPExceptionLevel4" xfId="18" xr:uid="{00000000-0005-0000-0000-000013000000}"/>
    <cellStyle name="SAPExceptionLevel5" xfId="19" xr:uid="{00000000-0005-0000-0000-000014000000}"/>
    <cellStyle name="SAPExceptionLevel6" xfId="20" xr:uid="{00000000-0005-0000-0000-000015000000}"/>
    <cellStyle name="SAPExceptionLevel7" xfId="21" xr:uid="{00000000-0005-0000-0000-000016000000}"/>
    <cellStyle name="SAPExceptionLevel8" xfId="22" xr:uid="{00000000-0005-0000-0000-000017000000}"/>
    <cellStyle name="SAPExceptionLevel9" xfId="23" xr:uid="{00000000-0005-0000-0000-000018000000}"/>
    <cellStyle name="SAPHierarchyCell0" xfId="24" xr:uid="{00000000-0005-0000-0000-000019000000}"/>
    <cellStyle name="SAPHierarchyCell1" xfId="25" xr:uid="{00000000-0005-0000-0000-00001A000000}"/>
    <cellStyle name="SAPHierarchyCell2" xfId="26" xr:uid="{00000000-0005-0000-0000-00001B000000}"/>
    <cellStyle name="SAPHierarchyCell3" xfId="27" xr:uid="{00000000-0005-0000-0000-00001C000000}"/>
    <cellStyle name="SAPHierarchyCell4" xfId="28" xr:uid="{00000000-0005-0000-0000-00001D000000}"/>
    <cellStyle name="SAPLockedDataCell" xfId="29" xr:uid="{00000000-0005-0000-0000-00001E000000}"/>
    <cellStyle name="SAPLockedDataTotalCell" xfId="30" xr:uid="{00000000-0005-0000-0000-00001F000000}"/>
    <cellStyle name="SAPMemberCell" xfId="31" xr:uid="{00000000-0005-0000-0000-000020000000}"/>
    <cellStyle name="SAPMemberTotalCell" xfId="32" xr:uid="{00000000-0005-0000-0000-000021000000}"/>
    <cellStyle name="SAPReadonlyDataCell" xfId="33" xr:uid="{00000000-0005-0000-0000-000022000000}"/>
    <cellStyle name="SAPReadonlyDataTotalCell" xfId="34" xr:uid="{00000000-0005-0000-0000-000023000000}"/>
  </cellStyles>
  <dxfs count="6">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F4747"/>
      <color rgb="FFFF8B8B"/>
      <color rgb="FFFF8989"/>
      <color rgb="FFFF5050"/>
      <color rgb="FFFF99CC"/>
      <color rgb="FFCC99FF"/>
      <color rgb="FFBDD7E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17</xdr:col>
      <xdr:colOff>449088</xdr:colOff>
      <xdr:row>1048576</xdr:row>
      <xdr:rowOff>29183</xdr:rowOff>
    </xdr:to>
    <xdr:pic>
      <xdr:nvPicPr>
        <xdr:cNvPr id="2" name="Bildobjekt 1">
          <a:extLst>
            <a:ext uri="{FF2B5EF4-FFF2-40B4-BE49-F238E27FC236}">
              <a16:creationId xmlns:a16="http://schemas.microsoft.com/office/drawing/2014/main" id="{2741736B-08F1-4C3B-8801-2E8788A80D84}"/>
            </a:ext>
          </a:extLst>
        </xdr:cNvPr>
        <xdr:cNvPicPr>
          <a:picLocks noChangeAspect="1"/>
        </xdr:cNvPicPr>
      </xdr:nvPicPr>
      <xdr:blipFill>
        <a:blip xmlns:r="http://schemas.openxmlformats.org/officeDocument/2006/relationships" r:embed="rId1"/>
        <a:stretch>
          <a:fillRect/>
        </a:stretch>
      </xdr:blipFill>
      <xdr:spPr>
        <a:xfrm>
          <a:off x="2762250" y="247650"/>
          <a:ext cx="10126488" cy="4353533"/>
        </a:xfrm>
        <a:prstGeom prst="rect">
          <a:avLst/>
        </a:prstGeom>
      </xdr:spPr>
    </xdr:pic>
    <xdr:clientData/>
  </xdr:twoCellAnchor>
  <xdr:twoCellAnchor>
    <xdr:from>
      <xdr:col>1</xdr:col>
      <xdr:colOff>47626</xdr:colOff>
      <xdr:row>12</xdr:row>
      <xdr:rowOff>133350</xdr:rowOff>
    </xdr:from>
    <xdr:to>
      <xdr:col>4</xdr:col>
      <xdr:colOff>304800</xdr:colOff>
      <xdr:row>19</xdr:row>
      <xdr:rowOff>142875</xdr:rowOff>
    </xdr:to>
    <xdr:sp macro="" textlink="">
      <xdr:nvSpPr>
        <xdr:cNvPr id="3" name="Rektangel 2">
          <a:extLst>
            <a:ext uri="{FF2B5EF4-FFF2-40B4-BE49-F238E27FC236}">
              <a16:creationId xmlns:a16="http://schemas.microsoft.com/office/drawing/2014/main" id="{53A8C619-2107-41DD-AF6B-06EAB7190F6C}"/>
            </a:ext>
          </a:extLst>
        </xdr:cNvPr>
        <xdr:cNvSpPr/>
      </xdr:nvSpPr>
      <xdr:spPr>
        <a:xfrm>
          <a:off x="2733676" y="2800350"/>
          <a:ext cx="2085974" cy="1343025"/>
        </a:xfrm>
        <a:prstGeom prst="rect">
          <a:avLst/>
        </a:prstGeom>
        <a:noFill/>
        <a:ln w="508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xdr:row>
      <xdr:rowOff>85725</xdr:rowOff>
    </xdr:from>
    <xdr:to>
      <xdr:col>4</xdr:col>
      <xdr:colOff>314325</xdr:colOff>
      <xdr:row>12</xdr:row>
      <xdr:rowOff>114300</xdr:rowOff>
    </xdr:to>
    <xdr:sp macro="" textlink="">
      <xdr:nvSpPr>
        <xdr:cNvPr id="4" name="Rektangel 3">
          <a:extLst>
            <a:ext uri="{FF2B5EF4-FFF2-40B4-BE49-F238E27FC236}">
              <a16:creationId xmlns:a16="http://schemas.microsoft.com/office/drawing/2014/main" id="{04CF9F64-3EF6-4894-BD8B-309356C342BD}"/>
            </a:ext>
          </a:extLst>
        </xdr:cNvPr>
        <xdr:cNvSpPr/>
      </xdr:nvSpPr>
      <xdr:spPr>
        <a:xfrm>
          <a:off x="2724150" y="276225"/>
          <a:ext cx="2105025" cy="2505075"/>
        </a:xfrm>
        <a:prstGeom prst="rect">
          <a:avLst/>
        </a:prstGeom>
        <a:noFill/>
        <a:ln w="508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352425</xdr:colOff>
      <xdr:row>4</xdr:row>
      <xdr:rowOff>104775</xdr:rowOff>
    </xdr:from>
    <xdr:to>
      <xdr:col>7</xdr:col>
      <xdr:colOff>476250</xdr:colOff>
      <xdr:row>19</xdr:row>
      <xdr:rowOff>152400</xdr:rowOff>
    </xdr:to>
    <xdr:sp macro="" textlink="">
      <xdr:nvSpPr>
        <xdr:cNvPr id="5" name="Rektangel 4">
          <a:extLst>
            <a:ext uri="{FF2B5EF4-FFF2-40B4-BE49-F238E27FC236}">
              <a16:creationId xmlns:a16="http://schemas.microsoft.com/office/drawing/2014/main" id="{473A8E81-AF6F-4459-B6D7-DC71F6A99ED0}"/>
            </a:ext>
          </a:extLst>
        </xdr:cNvPr>
        <xdr:cNvSpPr/>
      </xdr:nvSpPr>
      <xdr:spPr>
        <a:xfrm>
          <a:off x="4867275" y="866775"/>
          <a:ext cx="1952625" cy="3286125"/>
        </a:xfrm>
        <a:prstGeom prst="rect">
          <a:avLst/>
        </a:prstGeom>
        <a:noFill/>
        <a:ln w="508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247650</xdr:colOff>
      <xdr:row>4</xdr:row>
      <xdr:rowOff>504825</xdr:rowOff>
    </xdr:from>
    <xdr:to>
      <xdr:col>17</xdr:col>
      <xdr:colOff>428625</xdr:colOff>
      <xdr:row>20</xdr:row>
      <xdr:rowOff>57150</xdr:rowOff>
    </xdr:to>
    <xdr:sp macro="" textlink="">
      <xdr:nvSpPr>
        <xdr:cNvPr id="6" name="Rektangel 5">
          <a:extLst>
            <a:ext uri="{FF2B5EF4-FFF2-40B4-BE49-F238E27FC236}">
              <a16:creationId xmlns:a16="http://schemas.microsoft.com/office/drawing/2014/main" id="{C0590185-178E-4FC1-AB6D-C8D341C6C5A8}"/>
            </a:ext>
          </a:extLst>
        </xdr:cNvPr>
        <xdr:cNvSpPr/>
      </xdr:nvSpPr>
      <xdr:spPr>
        <a:xfrm>
          <a:off x="10858500" y="1266825"/>
          <a:ext cx="2009775" cy="2981325"/>
        </a:xfrm>
        <a:prstGeom prst="rect">
          <a:avLst/>
        </a:prstGeom>
        <a:noFill/>
        <a:ln w="50800">
          <a:solidFill>
            <a:srgbClr val="CC99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409575</xdr:colOff>
      <xdr:row>6</xdr:row>
      <xdr:rowOff>9525</xdr:rowOff>
    </xdr:from>
    <xdr:to>
      <xdr:col>9</xdr:col>
      <xdr:colOff>571501</xdr:colOff>
      <xdr:row>9</xdr:row>
      <xdr:rowOff>76200</xdr:rowOff>
    </xdr:to>
    <xdr:sp macro="" textlink="">
      <xdr:nvSpPr>
        <xdr:cNvPr id="7" name="Rektangel 6">
          <a:extLst>
            <a:ext uri="{FF2B5EF4-FFF2-40B4-BE49-F238E27FC236}">
              <a16:creationId xmlns:a16="http://schemas.microsoft.com/office/drawing/2014/main" id="{4F82D85A-6673-48C8-9C3B-EA9185DD565D}"/>
            </a:ext>
          </a:extLst>
        </xdr:cNvPr>
        <xdr:cNvSpPr/>
      </xdr:nvSpPr>
      <xdr:spPr>
        <a:xfrm>
          <a:off x="7362825" y="1533525"/>
          <a:ext cx="771526" cy="638175"/>
        </a:xfrm>
        <a:prstGeom prst="rect">
          <a:avLst/>
        </a:prstGeom>
        <a:noFill/>
        <a:ln w="508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561975</xdr:colOff>
      <xdr:row>9</xdr:row>
      <xdr:rowOff>152400</xdr:rowOff>
    </xdr:from>
    <xdr:to>
      <xdr:col>14</xdr:col>
      <xdr:colOff>200025</xdr:colOff>
      <xdr:row>21</xdr:row>
      <xdr:rowOff>133349</xdr:rowOff>
    </xdr:to>
    <xdr:sp macro="" textlink="">
      <xdr:nvSpPr>
        <xdr:cNvPr id="8" name="Rektangel 7">
          <a:extLst>
            <a:ext uri="{FF2B5EF4-FFF2-40B4-BE49-F238E27FC236}">
              <a16:creationId xmlns:a16="http://schemas.microsoft.com/office/drawing/2014/main" id="{EBE3F324-3BE3-4831-AE1A-C3B95666BC30}"/>
            </a:ext>
          </a:extLst>
        </xdr:cNvPr>
        <xdr:cNvSpPr/>
      </xdr:nvSpPr>
      <xdr:spPr>
        <a:xfrm>
          <a:off x="6905625" y="2247900"/>
          <a:ext cx="3905250" cy="2266949"/>
        </a:xfrm>
        <a:prstGeom prst="rect">
          <a:avLst/>
        </a:prstGeom>
        <a:noFill/>
        <a:ln w="508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514350</xdr:colOff>
      <xdr:row>5</xdr:row>
      <xdr:rowOff>180975</xdr:rowOff>
    </xdr:from>
    <xdr:to>
      <xdr:col>8</xdr:col>
      <xdr:colOff>419100</xdr:colOff>
      <xdr:row>9</xdr:row>
      <xdr:rowOff>57150</xdr:rowOff>
    </xdr:to>
    <xdr:sp macro="" textlink="">
      <xdr:nvSpPr>
        <xdr:cNvPr id="9" name="Rektangel 8">
          <a:extLst>
            <a:ext uri="{FF2B5EF4-FFF2-40B4-BE49-F238E27FC236}">
              <a16:creationId xmlns:a16="http://schemas.microsoft.com/office/drawing/2014/main" id="{5185A967-3370-47F8-9BBB-3A251D0B6D11}"/>
            </a:ext>
          </a:extLst>
        </xdr:cNvPr>
        <xdr:cNvSpPr/>
      </xdr:nvSpPr>
      <xdr:spPr>
        <a:xfrm>
          <a:off x="6858000" y="1514475"/>
          <a:ext cx="514350" cy="6381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xdr:colOff>
      <xdr:row>6</xdr:row>
      <xdr:rowOff>9525</xdr:rowOff>
    </xdr:from>
    <xdr:to>
      <xdr:col>11</xdr:col>
      <xdr:colOff>28575</xdr:colOff>
      <xdr:row>9</xdr:row>
      <xdr:rowOff>76200</xdr:rowOff>
    </xdr:to>
    <xdr:sp macro="" textlink="">
      <xdr:nvSpPr>
        <xdr:cNvPr id="10" name="Rektangel 9">
          <a:extLst>
            <a:ext uri="{FF2B5EF4-FFF2-40B4-BE49-F238E27FC236}">
              <a16:creationId xmlns:a16="http://schemas.microsoft.com/office/drawing/2014/main" id="{760F8FD3-9012-4B09-BC9B-2BAA5732F93F}"/>
            </a:ext>
          </a:extLst>
        </xdr:cNvPr>
        <xdr:cNvSpPr/>
      </xdr:nvSpPr>
      <xdr:spPr>
        <a:xfrm>
          <a:off x="8181975" y="1533525"/>
          <a:ext cx="628650" cy="63817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66674</xdr:colOff>
      <xdr:row>1</xdr:row>
      <xdr:rowOff>114300</xdr:rowOff>
    </xdr:from>
    <xdr:to>
      <xdr:col>14</xdr:col>
      <xdr:colOff>190500</xdr:colOff>
      <xdr:row>9</xdr:row>
      <xdr:rowOff>85725</xdr:rowOff>
    </xdr:to>
    <xdr:sp macro="" textlink="">
      <xdr:nvSpPr>
        <xdr:cNvPr id="11" name="Rektangel 10">
          <a:extLst>
            <a:ext uri="{FF2B5EF4-FFF2-40B4-BE49-F238E27FC236}">
              <a16:creationId xmlns:a16="http://schemas.microsoft.com/office/drawing/2014/main" id="{EB325FD5-74C9-43A4-BCD1-6B2302B9C8CE}"/>
            </a:ext>
          </a:extLst>
        </xdr:cNvPr>
        <xdr:cNvSpPr/>
      </xdr:nvSpPr>
      <xdr:spPr>
        <a:xfrm>
          <a:off x="8848724" y="304800"/>
          <a:ext cx="1952626" cy="1876425"/>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523875</xdr:colOff>
      <xdr:row>1</xdr:row>
      <xdr:rowOff>114300</xdr:rowOff>
    </xdr:from>
    <xdr:to>
      <xdr:col>11</xdr:col>
      <xdr:colOff>28575</xdr:colOff>
      <xdr:row>5</xdr:row>
      <xdr:rowOff>123825</xdr:rowOff>
    </xdr:to>
    <xdr:sp macro="" textlink="">
      <xdr:nvSpPr>
        <xdr:cNvPr id="12" name="Rektangel 11">
          <a:extLst>
            <a:ext uri="{FF2B5EF4-FFF2-40B4-BE49-F238E27FC236}">
              <a16:creationId xmlns:a16="http://schemas.microsoft.com/office/drawing/2014/main" id="{11098EA7-6E68-4935-A4E7-5BF7A15F824A}"/>
            </a:ext>
          </a:extLst>
        </xdr:cNvPr>
        <xdr:cNvSpPr/>
      </xdr:nvSpPr>
      <xdr:spPr>
        <a:xfrm>
          <a:off x="6867525" y="304800"/>
          <a:ext cx="1943100" cy="1152525"/>
        </a:xfrm>
        <a:prstGeom prst="rect">
          <a:avLst/>
        </a:prstGeom>
        <a:noFill/>
        <a:ln w="508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371475</xdr:colOff>
      <xdr:row>1</xdr:row>
      <xdr:rowOff>85726</xdr:rowOff>
    </xdr:from>
    <xdr:to>
      <xdr:col>7</xdr:col>
      <xdr:colOff>485775</xdr:colOff>
      <xdr:row>4</xdr:row>
      <xdr:rowOff>47626</xdr:rowOff>
    </xdr:to>
    <xdr:sp macro="" textlink="">
      <xdr:nvSpPr>
        <xdr:cNvPr id="13" name="Rektangel 12">
          <a:extLst>
            <a:ext uri="{FF2B5EF4-FFF2-40B4-BE49-F238E27FC236}">
              <a16:creationId xmlns:a16="http://schemas.microsoft.com/office/drawing/2014/main" id="{DF1AF327-8765-464B-B84A-89C2FA69DE63}"/>
            </a:ext>
          </a:extLst>
        </xdr:cNvPr>
        <xdr:cNvSpPr/>
      </xdr:nvSpPr>
      <xdr:spPr>
        <a:xfrm>
          <a:off x="4886325" y="276226"/>
          <a:ext cx="1943100" cy="533400"/>
        </a:xfrm>
        <a:prstGeom prst="rect">
          <a:avLst/>
        </a:prstGeom>
        <a:noFill/>
        <a:ln w="508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228600</xdr:colOff>
      <xdr:row>1</xdr:row>
      <xdr:rowOff>85726</xdr:rowOff>
    </xdr:from>
    <xdr:to>
      <xdr:col>17</xdr:col>
      <xdr:colOff>438150</xdr:colOff>
      <xdr:row>4</xdr:row>
      <xdr:rowOff>457200</xdr:rowOff>
    </xdr:to>
    <xdr:sp macro="" textlink="">
      <xdr:nvSpPr>
        <xdr:cNvPr id="14" name="Rektangel 13">
          <a:extLst>
            <a:ext uri="{FF2B5EF4-FFF2-40B4-BE49-F238E27FC236}">
              <a16:creationId xmlns:a16="http://schemas.microsoft.com/office/drawing/2014/main" id="{138D23C7-2BB8-4A52-ADA6-065AE39A48BE}"/>
            </a:ext>
          </a:extLst>
        </xdr:cNvPr>
        <xdr:cNvSpPr/>
      </xdr:nvSpPr>
      <xdr:spPr>
        <a:xfrm>
          <a:off x="10839450" y="276226"/>
          <a:ext cx="2038350" cy="942974"/>
        </a:xfrm>
        <a:prstGeom prst="rect">
          <a:avLst/>
        </a:prstGeom>
        <a:noFill/>
        <a:ln w="50800">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194310</xdr:colOff>
      <xdr:row>45</xdr:row>
      <xdr:rowOff>142875</xdr:rowOff>
    </xdr:from>
    <xdr:to>
      <xdr:col>13</xdr:col>
      <xdr:colOff>541093</xdr:colOff>
      <xdr:row>47</xdr:row>
      <xdr:rowOff>95250</xdr:rowOff>
    </xdr:to>
    <xdr:sp macro="" textlink="">
      <xdr:nvSpPr>
        <xdr:cNvPr id="3" name="Rectangle 2">
          <a:extLst>
            <a:ext uri="{FF2B5EF4-FFF2-40B4-BE49-F238E27FC236}">
              <a16:creationId xmlns:a16="http://schemas.microsoft.com/office/drawing/2014/main" id="{403B290D-2CD4-4B0B-A978-5A3BF25FAB23}"/>
            </a:ext>
          </a:extLst>
        </xdr:cNvPr>
        <xdr:cNvSpPr/>
      </xdr:nvSpPr>
      <xdr:spPr bwMode="auto">
        <a:xfrm>
          <a:off x="8305800" y="6524625"/>
          <a:ext cx="0" cy="257175"/>
        </a:xfrm>
        <a:prstGeom prst="rect">
          <a:avLst/>
        </a:prstGeom>
        <a:solidFill>
          <a:srgbClr val="FF0000"/>
        </a:solidFill>
        <a:ln w="9525" cap="flat" cmpd="sng" algn="ctr">
          <a:solidFill>
            <a:srgbClr val="800000"/>
          </a:solidFill>
          <a:prstDash val="solid"/>
          <a:round/>
          <a:headEnd type="none" w="med" len="med"/>
          <a:tailEnd type="none" w="med" len="med"/>
        </a:ln>
        <a:effectLst/>
      </xdr:spPr>
      <xdr:txBody>
        <a:bodyPr vertOverflow="clip" horzOverflow="clip" wrap="square" lIns="18288" tIns="0" rIns="0" bIns="0" rtlCol="0" anchor="ctr" upright="1"/>
        <a:lstStyle/>
        <a:p>
          <a:pPr algn="ctr"/>
          <a:r>
            <a:rPr lang="sv-SE" sz="1100" b="1">
              <a:solidFill>
                <a:schemeClr val="bg1"/>
              </a:solidFill>
              <a:latin typeface="Microsoft JhengHei UI" panose="020B0604030504040204" pitchFamily="34" charset="-120"/>
              <a:ea typeface="Microsoft JhengHei UI" panose="020B0604030504040204" pitchFamily="34" charset="-120"/>
            </a:rPr>
            <a:t>Admin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pefa1\AppData\Local\Microsoft\Windows\INetCache\Content.Outlook\6S72BJIE\ICA%20N&#228;ra%20Balansverktyg%202109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lansverktyg%20Kundwebben/ICA%20N&#228;ra%20Balansverkty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erisnurran"/>
      <sheetName val="exempel"/>
      <sheetName val="Instruktioner"/>
      <sheetName val="Varuplacering"/>
      <sheetName val="Praktiska ombyggnadstips"/>
      <sheetName val="Kundinsikt siffror RegionProfil"/>
    </sheetNames>
    <sheetDataSet>
      <sheetData sheetId="0"/>
      <sheetData sheetId="1"/>
      <sheetData sheetId="2"/>
      <sheetData sheetId="3"/>
      <sheetData sheetId="4"/>
      <sheetData sheetId="5">
        <row r="64">
          <cell r="U64" t="str">
            <v>Syd</v>
          </cell>
        </row>
        <row r="65">
          <cell r="U65" t="str">
            <v>Väst</v>
          </cell>
        </row>
        <row r="66">
          <cell r="U66" t="str">
            <v>Öst</v>
          </cell>
        </row>
        <row r="67">
          <cell r="U67" t="str">
            <v>Norr</v>
          </cell>
        </row>
        <row r="68">
          <cell r="U68" t="str">
            <v>Norrmejerier</v>
          </cell>
        </row>
        <row r="69">
          <cell r="U69" t="str">
            <v>Skånemejerier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B1C06AB-A3EC-4DAC-A243-E1601BA1C1EC}" name="Tabell1" displayName="Tabell1" ref="G1:I7" totalsRowShown="0" headerRowDxfId="5">
  <autoFilter ref="G1:I7" xr:uid="{10BF1A88-D4F2-4193-8A0D-F1AB76860391}"/>
  <tableColumns count="3">
    <tableColumn id="1" xr3:uid="{ED3FE140-0E78-4328-85DC-74F458628CB6}" name="Välj region" dataDxfId="4"/>
    <tableColumn id="2" xr3:uid="{6573BF04-4F38-4BD9-AF17-998CC87F92A2}" name="Välj profil"/>
    <tableColumn id="3" xr3:uid="{2BBB6F43-0D24-4EFF-8915-5CB8A0D2C693}" name="Småmålsläg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D75528-CA17-4061-8375-37BF3A5DF1BC}" name="Tabell13" displayName="Tabell13" ref="F1:H5" totalsRowShown="0" headerRowDxfId="3">
  <autoFilter ref="F1:H5" xr:uid="{10BF1A88-D4F2-4193-8A0D-F1AB76860391}"/>
  <tableColumns count="3">
    <tableColumn id="1" xr3:uid="{F25853DB-99C6-4A71-9ECB-FDCAA5C7F457}" name="Välj region" dataDxfId="2"/>
    <tableColumn id="2" xr3:uid="{9E2D00E6-1B83-4B48-AF89-1324AEBF2427}" name="Välj profil"/>
    <tableColumn id="3" xr3:uid="{1022BD3F-D164-4019-9F5A-E476F1A48103}" name="Småmålsläg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4B2BD2F-7062-47CB-8472-554ED1381CCC}" name="Tabell134" displayName="Tabell134" ref="G1:I5" totalsRowShown="0" headerRowDxfId="1">
  <autoFilter ref="G1:I5" xr:uid="{10BF1A88-D4F2-4193-8A0D-F1AB76860391}"/>
  <tableColumns count="3">
    <tableColumn id="1" xr3:uid="{4BB33D49-DF1C-4155-88AA-E4FE370E199F}" name="Välj region" dataDxfId="0"/>
    <tableColumn id="2" xr3:uid="{6A2BDC27-3B9E-404C-9DDC-FD1F71BE575E}" name="Välj profil"/>
    <tableColumn id="3" xr3:uid="{15CE1411-B007-4308-A385-550990FE449F}" name="Småmålsläge"/>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47EB7-E32B-4027-B0E5-5FFF28CBBE78}">
  <sheetPr>
    <tabColor rgb="FFFF8B8B"/>
  </sheetPr>
  <dimension ref="A1:K55"/>
  <sheetViews>
    <sheetView zoomScale="115" zoomScaleNormal="115" workbookViewId="0">
      <selection activeCell="N10" sqref="N10"/>
    </sheetView>
  </sheetViews>
  <sheetFormatPr defaultRowHeight="15"/>
  <cols>
    <col min="1" max="1" width="24" bestFit="1" customWidth="1"/>
    <col min="2" max="2" width="7.28515625" bestFit="1" customWidth="1"/>
    <col min="3" max="5" width="6.28515625" bestFit="1" customWidth="1"/>
    <col min="6" max="6" width="2.28515625" customWidth="1"/>
    <col min="7" max="10" width="7.5703125" bestFit="1" customWidth="1"/>
    <col min="11" max="11" width="17.28515625" customWidth="1"/>
    <col min="12" max="12" width="6" customWidth="1"/>
    <col min="13" max="13" width="8.85546875" customWidth="1"/>
    <col min="14" max="14" width="10.85546875" customWidth="1"/>
    <col min="15" max="15" width="30.42578125" customWidth="1"/>
    <col min="16" max="16" width="6" customWidth="1"/>
    <col min="17" max="17" width="8.7109375" customWidth="1"/>
    <col min="18" max="18" width="10.85546875" customWidth="1"/>
    <col min="19" max="19" width="30.42578125" bestFit="1" customWidth="1"/>
    <col min="20" max="20" width="6" bestFit="1" customWidth="1"/>
    <col min="21" max="21" width="8.7109375" bestFit="1" customWidth="1"/>
    <col min="22" max="22" width="10.85546875" bestFit="1" customWidth="1"/>
    <col min="23" max="23" width="30.42578125" bestFit="1" customWidth="1"/>
    <col min="24" max="24" width="6" bestFit="1" customWidth="1"/>
    <col min="25" max="25" width="8.7109375" bestFit="1" customWidth="1"/>
    <col min="26" max="26" width="10.85546875" bestFit="1" customWidth="1"/>
    <col min="27" max="27" width="30.42578125" bestFit="1" customWidth="1"/>
    <col min="28" max="28" width="6" bestFit="1" customWidth="1"/>
    <col min="30" max="30" width="10.85546875" bestFit="1" customWidth="1"/>
    <col min="34" max="34" width="12" bestFit="1" customWidth="1"/>
  </cols>
  <sheetData>
    <row r="1" spans="1:11" s="1" customFormat="1" ht="18.75">
      <c r="A1" s="243" t="s">
        <v>3</v>
      </c>
      <c r="B1" s="243"/>
      <c r="C1" s="243"/>
      <c r="D1" s="243"/>
      <c r="E1" s="243"/>
      <c r="G1" s="242" t="s">
        <v>174</v>
      </c>
      <c r="H1" s="242"/>
      <c r="I1" s="242"/>
      <c r="J1" s="242"/>
    </row>
    <row r="2" spans="1:11" s="27" customFormat="1">
      <c r="A2" s="27" t="str">
        <f>'Kundinsikt siffror RegionProfil'!D6</f>
        <v>v8-19</v>
      </c>
      <c r="B2" s="27" t="s">
        <v>10</v>
      </c>
      <c r="C2" s="27" t="s">
        <v>9</v>
      </c>
      <c r="D2" s="27" t="s">
        <v>8</v>
      </c>
      <c r="E2" s="27" t="s">
        <v>11</v>
      </c>
      <c r="G2" s="27" t="s">
        <v>10</v>
      </c>
      <c r="H2" s="27" t="s">
        <v>9</v>
      </c>
      <c r="I2" s="27" t="s">
        <v>8</v>
      </c>
      <c r="J2" s="27" t="s">
        <v>11</v>
      </c>
    </row>
    <row r="3" spans="1:11">
      <c r="A3" s="9" t="s">
        <v>13</v>
      </c>
      <c r="B3" s="18">
        <f>'Kundinsikt siffror RegionProfil'!D7</f>
        <v>0.1008308177952433</v>
      </c>
      <c r="C3" s="18">
        <f>'Kundinsikt siffror RegionProfil'!G7</f>
        <v>9.7412050403596975E-2</v>
      </c>
      <c r="D3" s="18">
        <f>'Kundinsikt siffror RegionProfil'!J7</f>
        <v>0.10050300272838887</v>
      </c>
      <c r="E3" s="18">
        <f>'Kundinsikt siffror RegionProfil'!M7</f>
        <v>0.12600410083434702</v>
      </c>
      <c r="G3" s="132">
        <f>B3-$B$47</f>
        <v>2.6347874269890853E-2</v>
      </c>
      <c r="H3" s="132">
        <f>C3-$C$47</f>
        <v>2.5612016962424183E-2</v>
      </c>
      <c r="I3" s="132">
        <f>D3-$D$47</f>
        <v>4.2378673307927328E-4</v>
      </c>
      <c r="J3" s="132">
        <f>E3-$E$47</f>
        <v>3.4169094333996952E-2</v>
      </c>
    </row>
    <row r="4" spans="1:11">
      <c r="A4" s="10" t="s">
        <v>19</v>
      </c>
      <c r="B4" s="19">
        <f>'Kundinsikt siffror RegionProfil'!D8</f>
        <v>0.11178144627453664</v>
      </c>
      <c r="C4" s="19">
        <f>'Kundinsikt siffror RegionProfil'!G8</f>
        <v>0.11118407535281345</v>
      </c>
      <c r="D4" s="19">
        <f>'Kundinsikt siffror RegionProfil'!J8</f>
        <v>0.13383401807679879</v>
      </c>
      <c r="E4" s="19">
        <f>'Kundinsikt siffror RegionProfil'!M8</f>
        <v>8.5155482208251296E-2</v>
      </c>
      <c r="G4" s="132">
        <f>B4-$B$48</f>
        <v>2.3458309996550283E-2</v>
      </c>
      <c r="H4" s="132">
        <f>C4-$C$48</f>
        <v>2.4259539672437602E-2</v>
      </c>
      <c r="I4" s="132">
        <f>D4-$D$48</f>
        <v>-1.3254409798966194E-3</v>
      </c>
      <c r="J4" s="132">
        <f>E4-$E$48</f>
        <v>1.8244195152888304E-2</v>
      </c>
      <c r="K4" t="s">
        <v>179</v>
      </c>
    </row>
    <row r="5" spans="1:11">
      <c r="A5" s="11" t="s">
        <v>22</v>
      </c>
      <c r="B5" s="20">
        <f>'Kundinsikt siffror RegionProfil'!D9</f>
        <v>6.430604190479447E-2</v>
      </c>
      <c r="C5" s="20">
        <f>'Kundinsikt siffror RegionProfil'!G9</f>
        <v>6.592004921320356E-2</v>
      </c>
      <c r="D5" s="20">
        <f>'Kundinsikt siffror RegionProfil'!J9</f>
        <v>7.2077004263082473E-2</v>
      </c>
      <c r="E5" s="20">
        <f>'Kundinsikt siffror RegionProfil'!M9</f>
        <v>5.0550189710592268E-2</v>
      </c>
      <c r="G5" s="132">
        <f>B5-$B$49</f>
        <v>1.6547582999590034E-2</v>
      </c>
      <c r="H5" s="132">
        <f>C5-$C$49</f>
        <v>1.7597113573722165E-2</v>
      </c>
      <c r="I5" s="132">
        <f>D5-$D$49</f>
        <v>6.6417269105732007E-3</v>
      </c>
      <c r="J5" s="132">
        <f>E5-$E$49</f>
        <v>1.1366176153297332E-2</v>
      </c>
    </row>
    <row r="6" spans="1:11">
      <c r="A6" s="12" t="s">
        <v>14</v>
      </c>
      <c r="B6" s="21">
        <f>'Kundinsikt siffror RegionProfil'!D10</f>
        <v>0.15263763230732866</v>
      </c>
      <c r="C6" s="21">
        <f>'Kundinsikt siffror RegionProfil'!G10</f>
        <v>0.15983536277659441</v>
      </c>
      <c r="D6" s="21">
        <f>'Kundinsikt siffror RegionProfil'!J10</f>
        <v>0.16660416146627424</v>
      </c>
      <c r="E6" s="21">
        <f>'Kundinsikt siffror RegionProfil'!M10</f>
        <v>0.15557955430618353</v>
      </c>
      <c r="G6" s="132">
        <f>B6-$B$50</f>
        <v>3.3849617599167797E-2</v>
      </c>
      <c r="H6" s="132">
        <f>C6-$C$50</f>
        <v>3.5774528833587033E-2</v>
      </c>
      <c r="I6" s="132">
        <f>D6-$D$50</f>
        <v>-4.9338764983021255E-3</v>
      </c>
      <c r="J6" s="132">
        <f>E6-$E$50</f>
        <v>3.4691858832845465E-2</v>
      </c>
    </row>
    <row r="7" spans="1:11">
      <c r="A7" s="13" t="s">
        <v>15</v>
      </c>
      <c r="B7" s="22">
        <f>'Kundinsikt siffror RegionProfil'!D11</f>
        <v>0.2262144273345699</v>
      </c>
      <c r="C7" s="22">
        <f>'Kundinsikt siffror RegionProfil'!G11</f>
        <v>0.21504029488686097</v>
      </c>
      <c r="D7" s="22">
        <f>'Kundinsikt siffror RegionProfil'!J11</f>
        <v>0.18896762444999785</v>
      </c>
      <c r="E7" s="22">
        <f>'Kundinsikt siffror RegionProfil'!M11</f>
        <v>0.21591917255150503</v>
      </c>
      <c r="G7" s="132">
        <f>B7-$B$51</f>
        <v>7.1953239309514611E-2</v>
      </c>
      <c r="H7" s="132">
        <f>C7-$C$51</f>
        <v>6.8911578814051744E-2</v>
      </c>
      <c r="I7" s="132">
        <f>D7-$D$51</f>
        <v>2.2820963360755037E-2</v>
      </c>
      <c r="J7" s="132">
        <f>E7-$E$51</f>
        <v>6.6084735564445191E-2</v>
      </c>
    </row>
    <row r="8" spans="1:11">
      <c r="A8" s="14" t="s">
        <v>16</v>
      </c>
      <c r="B8" s="23">
        <f>'Kundinsikt siffror RegionProfil'!D12</f>
        <v>0.15580322925801021</v>
      </c>
      <c r="C8" s="23">
        <f>'Kundinsikt siffror RegionProfil'!G12</f>
        <v>0.15368966780211796</v>
      </c>
      <c r="D8" s="23">
        <f>'Kundinsikt siffror RegionProfil'!J12</f>
        <v>0.14040088276369195</v>
      </c>
      <c r="E8" s="23">
        <f>'Kundinsikt siffror RegionProfil'!M12</f>
        <v>0.14859927988519486</v>
      </c>
      <c r="G8" s="132">
        <f>B8-$B$52</f>
        <v>3.8679722989797244E-2</v>
      </c>
      <c r="H8" s="132">
        <f>C8-$C$52</f>
        <v>3.6462746609649863E-2</v>
      </c>
      <c r="I8" s="132">
        <f>D8-$D$52</f>
        <v>-5.3196457701100985E-3</v>
      </c>
      <c r="J8" s="132">
        <f>E8-$E$52</f>
        <v>3.7431680948291357E-2</v>
      </c>
    </row>
    <row r="9" spans="1:11">
      <c r="A9" s="15" t="s">
        <v>20</v>
      </c>
      <c r="B9" s="24">
        <f>'Kundinsikt siffror RegionProfil'!D13</f>
        <v>7.4385294045874073E-2</v>
      </c>
      <c r="C9" s="24">
        <f>'Kundinsikt siffror RegionProfil'!G13</f>
        <v>7.463430347359809E-2</v>
      </c>
      <c r="D9" s="24">
        <f>'Kundinsikt siffror RegionProfil'!J13</f>
        <v>6.4564321334880645E-2</v>
      </c>
      <c r="E9" s="24">
        <f>'Kundinsikt siffror RegionProfil'!M13</f>
        <v>7.5536672841873959E-2</v>
      </c>
      <c r="G9" s="132">
        <f>B9-$B$53</f>
        <v>1.7709970009026771E-2</v>
      </c>
      <c r="H9" s="132">
        <f>C9-$C$53</f>
        <v>1.7102837812852718E-2</v>
      </c>
      <c r="I9" s="132">
        <f>D9-$D$53</f>
        <v>-6.3790931559632863E-3</v>
      </c>
      <c r="J9" s="132">
        <f>E9-$E$53</f>
        <v>1.9006291133856594E-2</v>
      </c>
    </row>
    <row r="10" spans="1:11">
      <c r="A10" s="16" t="s">
        <v>17</v>
      </c>
      <c r="B10" s="25">
        <f>'Kundinsikt siffror RegionProfil'!D14</f>
        <v>0.11404111107964277</v>
      </c>
      <c r="C10" s="25">
        <f>'Kundinsikt siffror RegionProfil'!G14</f>
        <v>0.12228419609121469</v>
      </c>
      <c r="D10" s="25">
        <f>'Kundinsikt siffror RegionProfil'!J14</f>
        <v>0.13304898491688555</v>
      </c>
      <c r="E10" s="25">
        <f>'Kundinsikt siffror RegionProfil'!M14</f>
        <v>0.14265554766205168</v>
      </c>
      <c r="G10" s="132">
        <f>B10-$B$54</f>
        <v>2.1453682826462414E-2</v>
      </c>
      <c r="H10" s="132">
        <f>C10-$C$54</f>
        <v>2.4279637721274727E-2</v>
      </c>
      <c r="I10" s="132">
        <f>D10-$D$54</f>
        <v>-1.1928420600135076E-2</v>
      </c>
      <c r="J10" s="132">
        <f>E10-$E$54</f>
        <v>2.9005967880378541E-2</v>
      </c>
      <c r="K10" t="s">
        <v>184</v>
      </c>
    </row>
    <row r="11" spans="1:11">
      <c r="A11" s="17" t="s">
        <v>18</v>
      </c>
      <c r="B11" s="26">
        <v>1</v>
      </c>
      <c r="C11" s="26">
        <v>1</v>
      </c>
      <c r="D11" s="26">
        <v>1</v>
      </c>
      <c r="E11" s="26">
        <v>1.0000000000000002</v>
      </c>
      <c r="G11" s="132">
        <f t="shared" ref="G11" si="0">B11-B55</f>
        <v>0.25</v>
      </c>
      <c r="H11" s="132">
        <f t="shared" ref="H11" si="1">C11-C55</f>
        <v>0</v>
      </c>
      <c r="I11" s="132">
        <f t="shared" ref="I11" si="2">D11-D55</f>
        <v>0</v>
      </c>
      <c r="J11" s="132">
        <f t="shared" ref="J11" si="3">E11-E55</f>
        <v>0</v>
      </c>
    </row>
    <row r="12" spans="1:11" s="1" customFormat="1" ht="18.75">
      <c r="A12" s="244" t="s">
        <v>0</v>
      </c>
      <c r="B12" s="244"/>
      <c r="C12" s="244"/>
      <c r="D12" s="244"/>
      <c r="E12" s="244"/>
      <c r="G12" s="242" t="s">
        <v>177</v>
      </c>
      <c r="H12" s="242"/>
      <c r="I12" s="242"/>
      <c r="J12" s="242"/>
    </row>
    <row r="13" spans="1:11" s="27" customFormat="1">
      <c r="A13" s="27" t="str">
        <f>A2</f>
        <v>v8-19</v>
      </c>
      <c r="B13" s="27" t="s">
        <v>10</v>
      </c>
      <c r="C13" s="27" t="s">
        <v>9</v>
      </c>
      <c r="D13" s="27" t="s">
        <v>8</v>
      </c>
      <c r="E13" s="27" t="s">
        <v>11</v>
      </c>
      <c r="G13" s="27" t="s">
        <v>10</v>
      </c>
      <c r="H13" s="27" t="s">
        <v>9</v>
      </c>
      <c r="I13" s="27" t="s">
        <v>8</v>
      </c>
      <c r="J13" s="27" t="s">
        <v>11</v>
      </c>
    </row>
    <row r="14" spans="1:11">
      <c r="A14" s="9" t="s">
        <v>13</v>
      </c>
      <c r="B14" s="18">
        <f>'Kundinsikt siffror RegionProfil'!V7</f>
        <v>0.1008308177952433</v>
      </c>
      <c r="C14" s="18">
        <f>'Kundinsikt siffror RegionProfil'!Y7</f>
        <v>9.7412050403596975E-2</v>
      </c>
      <c r="D14" s="18">
        <f>'Kundinsikt siffror RegionProfil'!AB7</f>
        <v>0.10050300272838887</v>
      </c>
      <c r="E14" s="18">
        <f>'Kundinsikt siffror RegionProfil'!AE7</f>
        <v>0.12600410083434702</v>
      </c>
      <c r="G14" s="132">
        <f>B14-$B$47</f>
        <v>2.6347874269890853E-2</v>
      </c>
      <c r="H14" s="132">
        <f>C14-$C$47</f>
        <v>2.5612016962424183E-2</v>
      </c>
      <c r="I14" s="132">
        <f>D14-$D$47</f>
        <v>4.2378673307927328E-4</v>
      </c>
      <c r="J14" s="132">
        <f>E14-$E$47</f>
        <v>3.4169094333996952E-2</v>
      </c>
    </row>
    <row r="15" spans="1:11">
      <c r="A15" s="10" t="s">
        <v>19</v>
      </c>
      <c r="B15" s="19">
        <f>'Kundinsikt siffror RegionProfil'!V8</f>
        <v>0.11178144627453664</v>
      </c>
      <c r="C15" s="19">
        <f>'Kundinsikt siffror RegionProfil'!Y8</f>
        <v>0.11118407535281345</v>
      </c>
      <c r="D15" s="19">
        <f>'Kundinsikt siffror RegionProfil'!AB8</f>
        <v>0.13383401807679879</v>
      </c>
      <c r="E15" s="19">
        <f>'Kundinsikt siffror RegionProfil'!AE8</f>
        <v>8.5155482208251296E-2</v>
      </c>
      <c r="G15" s="132">
        <f>B15-$B$48</f>
        <v>2.3458309996550283E-2</v>
      </c>
      <c r="H15" s="132">
        <f>C15-$C$48</f>
        <v>2.4259539672437602E-2</v>
      </c>
      <c r="I15" s="132">
        <f>D15-$D$48</f>
        <v>-1.3254409798966194E-3</v>
      </c>
      <c r="J15" s="132">
        <f>E15-$E$48</f>
        <v>1.8244195152888304E-2</v>
      </c>
    </row>
    <row r="16" spans="1:11">
      <c r="A16" s="11" t="s">
        <v>22</v>
      </c>
      <c r="B16" s="20">
        <f>'Kundinsikt siffror RegionProfil'!V9</f>
        <v>6.430604190479447E-2</v>
      </c>
      <c r="C16" s="20">
        <f>'Kundinsikt siffror RegionProfil'!Y9</f>
        <v>6.592004921320356E-2</v>
      </c>
      <c r="D16" s="20">
        <f>'Kundinsikt siffror RegionProfil'!AB9</f>
        <v>7.2077004263082473E-2</v>
      </c>
      <c r="E16" s="20">
        <f>'Kundinsikt siffror RegionProfil'!AE9</f>
        <v>5.0550189710592268E-2</v>
      </c>
      <c r="G16" s="132">
        <f>B16-$B$49</f>
        <v>1.6547582999590034E-2</v>
      </c>
      <c r="H16" s="132">
        <f>C16-$C$49</f>
        <v>1.7597113573722165E-2</v>
      </c>
      <c r="I16" s="132">
        <f>D16-$D$49</f>
        <v>6.6417269105732007E-3</v>
      </c>
      <c r="J16" s="132">
        <f>E16-$E$49</f>
        <v>1.1366176153297332E-2</v>
      </c>
    </row>
    <row r="17" spans="1:11">
      <c r="A17" s="12" t="s">
        <v>14</v>
      </c>
      <c r="B17" s="21">
        <f>'Kundinsikt siffror RegionProfil'!V10</f>
        <v>0.15263763230732866</v>
      </c>
      <c r="C17" s="21">
        <f>'Kundinsikt siffror RegionProfil'!Y10</f>
        <v>0.15983536277659441</v>
      </c>
      <c r="D17" s="21">
        <f>'Kundinsikt siffror RegionProfil'!AB10</f>
        <v>0.16660416146627424</v>
      </c>
      <c r="E17" s="21">
        <f>'Kundinsikt siffror RegionProfil'!AE10</f>
        <v>0.15557955430618353</v>
      </c>
      <c r="G17" s="132">
        <f>B17-$B$50</f>
        <v>3.3849617599167797E-2</v>
      </c>
      <c r="H17" s="132">
        <f>C17-$C$50</f>
        <v>3.5774528833587033E-2</v>
      </c>
      <c r="I17" s="132">
        <f>D17-$D$50</f>
        <v>-4.9338764983021255E-3</v>
      </c>
      <c r="J17" s="132">
        <f>E17-$E$50</f>
        <v>3.4691858832845465E-2</v>
      </c>
      <c r="K17" t="s">
        <v>183</v>
      </c>
    </row>
    <row r="18" spans="1:11">
      <c r="A18" s="13" t="s">
        <v>15</v>
      </c>
      <c r="B18" s="22">
        <f>'Kundinsikt siffror RegionProfil'!V11</f>
        <v>0.2262144273345699</v>
      </c>
      <c r="C18" s="22">
        <f>'Kundinsikt siffror RegionProfil'!Y11</f>
        <v>0.21504029488686097</v>
      </c>
      <c r="D18" s="22">
        <f>'Kundinsikt siffror RegionProfil'!AB11</f>
        <v>0.18896762444999785</v>
      </c>
      <c r="E18" s="22">
        <f>'Kundinsikt siffror RegionProfil'!AE11</f>
        <v>0.21591917255150503</v>
      </c>
      <c r="G18" s="132">
        <f>B18-$B$51</f>
        <v>7.1953239309514611E-2</v>
      </c>
      <c r="H18" s="132">
        <f>C18-$C$51</f>
        <v>6.8911578814051744E-2</v>
      </c>
      <c r="I18" s="132">
        <f>D18-$D$51</f>
        <v>2.2820963360755037E-2</v>
      </c>
      <c r="J18" s="132">
        <f>E18-$E$51</f>
        <v>6.6084735564445191E-2</v>
      </c>
      <c r="K18" t="s">
        <v>182</v>
      </c>
    </row>
    <row r="19" spans="1:11">
      <c r="A19" s="14" t="s">
        <v>16</v>
      </c>
      <c r="B19" s="23">
        <f>'Kundinsikt siffror RegionProfil'!V12</f>
        <v>0.15580322925801021</v>
      </c>
      <c r="C19" s="23">
        <f>'Kundinsikt siffror RegionProfil'!Y12</f>
        <v>0.15368966780211796</v>
      </c>
      <c r="D19" s="23">
        <f>'Kundinsikt siffror RegionProfil'!AB12</f>
        <v>0.14040088276369195</v>
      </c>
      <c r="E19" s="23">
        <f>'Kundinsikt siffror RegionProfil'!AE12</f>
        <v>0.14859927988519486</v>
      </c>
      <c r="G19" s="132">
        <f>B19-$B$52</f>
        <v>3.8679722989797244E-2</v>
      </c>
      <c r="H19" s="132">
        <f>C19-$C$52</f>
        <v>3.6462746609649863E-2</v>
      </c>
      <c r="I19" s="132">
        <f>D19-$D$52</f>
        <v>-5.3196457701100985E-3</v>
      </c>
      <c r="J19" s="132">
        <f>E19-$E$52</f>
        <v>3.7431680948291357E-2</v>
      </c>
    </row>
    <row r="20" spans="1:11">
      <c r="A20" s="15" t="s">
        <v>20</v>
      </c>
      <c r="B20" s="24">
        <f>'Kundinsikt siffror RegionProfil'!V13</f>
        <v>7.4385294045874073E-2</v>
      </c>
      <c r="C20" s="24">
        <f>'Kundinsikt siffror RegionProfil'!Y13</f>
        <v>7.463430347359809E-2</v>
      </c>
      <c r="D20" s="24">
        <f>'Kundinsikt siffror RegionProfil'!AB13</f>
        <v>6.4564321334880645E-2</v>
      </c>
      <c r="E20" s="24">
        <f>'Kundinsikt siffror RegionProfil'!AE13</f>
        <v>7.5536672841873959E-2</v>
      </c>
      <c r="G20" s="132">
        <f>B20-$B$53</f>
        <v>1.7709970009026771E-2</v>
      </c>
      <c r="H20" s="132">
        <f>C20-$C$53</f>
        <v>1.7102837812852718E-2</v>
      </c>
      <c r="I20" s="132">
        <f>D20-$D$53</f>
        <v>-6.3790931559632863E-3</v>
      </c>
      <c r="J20" s="132">
        <f>E20-$E$53</f>
        <v>1.9006291133856594E-2</v>
      </c>
    </row>
    <row r="21" spans="1:11">
      <c r="A21" s="16" t="s">
        <v>17</v>
      </c>
      <c r="B21" s="25">
        <f>'Kundinsikt siffror RegionProfil'!V14</f>
        <v>0.11404111107964277</v>
      </c>
      <c r="C21" s="25">
        <f>'Kundinsikt siffror RegionProfil'!Y14</f>
        <v>0.12228419609121469</v>
      </c>
      <c r="D21" s="25">
        <f>'Kundinsikt siffror RegionProfil'!AB14</f>
        <v>0.13304898491688555</v>
      </c>
      <c r="E21" s="25">
        <f>'Kundinsikt siffror RegionProfil'!AE14</f>
        <v>0.14265554766205168</v>
      </c>
      <c r="G21" s="132">
        <f>B21-$B$54</f>
        <v>2.1453682826462414E-2</v>
      </c>
      <c r="H21" s="132">
        <f>C21-$C$54</f>
        <v>2.4279637721274727E-2</v>
      </c>
      <c r="I21" s="132">
        <f>D21-$D$54</f>
        <v>-1.1928420600135076E-2</v>
      </c>
      <c r="J21" s="132">
        <f>E21-$E$54</f>
        <v>2.9005967880378541E-2</v>
      </c>
    </row>
    <row r="22" spans="1:11">
      <c r="A22" s="17" t="s">
        <v>18</v>
      </c>
      <c r="B22" s="26">
        <v>1</v>
      </c>
      <c r="C22" s="26">
        <v>1</v>
      </c>
      <c r="D22" s="26">
        <v>1</v>
      </c>
      <c r="E22" s="26">
        <v>1.0000000000000002</v>
      </c>
      <c r="G22" s="69">
        <f>SUM(G14:G21)</f>
        <v>0.25</v>
      </c>
      <c r="H22" s="69">
        <f t="shared" ref="H22" si="4">SUM(H14:H21)</f>
        <v>0.25000000000000006</v>
      </c>
      <c r="I22" s="69">
        <f t="shared" ref="I22" si="5">SUM(I14:I21)</f>
        <v>3.0531133177191805E-16</v>
      </c>
      <c r="J22" s="69">
        <f t="shared" ref="J22" si="6">SUM(J14:J21)</f>
        <v>0.24999999999999975</v>
      </c>
    </row>
    <row r="23" spans="1:11" s="1" customFormat="1" ht="18.75">
      <c r="A23" s="244" t="s">
        <v>1</v>
      </c>
      <c r="B23" s="244"/>
      <c r="C23" s="244"/>
      <c r="D23" s="244"/>
      <c r="E23" s="244"/>
      <c r="G23" s="242" t="s">
        <v>176</v>
      </c>
      <c r="H23" s="242"/>
      <c r="I23" s="242"/>
      <c r="J23" s="242"/>
    </row>
    <row r="24" spans="1:11" s="27" customFormat="1">
      <c r="A24" s="27" t="str">
        <f>A13</f>
        <v>v8-19</v>
      </c>
      <c r="B24" s="27" t="s">
        <v>10</v>
      </c>
      <c r="C24" s="27" t="s">
        <v>9</v>
      </c>
      <c r="D24" s="27" t="s">
        <v>8</v>
      </c>
      <c r="E24" s="27" t="s">
        <v>11</v>
      </c>
      <c r="G24" s="27" t="s">
        <v>10</v>
      </c>
      <c r="H24" s="27" t="s">
        <v>9</v>
      </c>
      <c r="I24" s="27" t="s">
        <v>8</v>
      </c>
      <c r="J24" s="27" t="s">
        <v>11</v>
      </c>
    </row>
    <row r="25" spans="1:11">
      <c r="A25" s="9" t="s">
        <v>13</v>
      </c>
      <c r="B25" s="18">
        <f>'Kundinsikt siffror RegionProfil'!AN7</f>
        <v>9.627013851092317E-2</v>
      </c>
      <c r="C25" s="18">
        <f>'Kundinsikt siffror RegionProfil'!AQ7</f>
        <v>9.2376032957497245E-2</v>
      </c>
      <c r="D25" s="18">
        <f>'Kundinsikt siffror RegionProfil'!AT7</f>
        <v>9.9655429262230338E-2</v>
      </c>
      <c r="E25" s="18">
        <f>'Kundinsikt siffror RegionProfil'!AW7</f>
        <v>0.11533182433270622</v>
      </c>
      <c r="G25" s="132">
        <f>B25-$B$47</f>
        <v>2.1787194985570718E-2</v>
      </c>
      <c r="H25" s="132">
        <f>C25-$C$47</f>
        <v>2.0575999516324453E-2</v>
      </c>
      <c r="I25" s="132">
        <f>D25-$D$47</f>
        <v>-4.237867330792594E-4</v>
      </c>
      <c r="J25" s="132">
        <f>E25-$E$47</f>
        <v>2.3496817832356159E-2</v>
      </c>
    </row>
    <row r="26" spans="1:11">
      <c r="A26" s="10" t="s">
        <v>19</v>
      </c>
      <c r="B26" s="19">
        <f>'Kundinsikt siffror RegionProfil'!AN8</f>
        <v>0.12972965256287217</v>
      </c>
      <c r="C26" s="19">
        <f>'Kundinsikt siffror RegionProfil'!AQ8</f>
        <v>0.1253299920158765</v>
      </c>
      <c r="D26" s="19">
        <f>'Kundinsikt siffror RegionProfil'!AT8</f>
        <v>0.13648490003659203</v>
      </c>
      <c r="E26" s="19">
        <f>'Kundinsikt siffror RegionProfil'!AW8</f>
        <v>9.7334183804949362E-2</v>
      </c>
      <c r="G26" s="132">
        <f>B26-$B$48</f>
        <v>4.1406516284885814E-2</v>
      </c>
      <c r="H26" s="132">
        <f>C26-$C$48</f>
        <v>3.8405456335500646E-2</v>
      </c>
      <c r="I26" s="132">
        <f>D26-$D$48</f>
        <v>1.3254409798966194E-3</v>
      </c>
      <c r="J26" s="132">
        <f>E26-$E$48</f>
        <v>3.042289674958637E-2</v>
      </c>
    </row>
    <row r="27" spans="1:11">
      <c r="A27" s="11" t="s">
        <v>22</v>
      </c>
      <c r="B27" s="20">
        <f>'Kundinsikt siffror RegionProfil'!AN9</f>
        <v>6.2421751811228811E-2</v>
      </c>
      <c r="C27" s="20">
        <f>'Kundinsikt siffror RegionProfil'!AQ9</f>
        <v>6.1451644131518476E-2</v>
      </c>
      <c r="D27" s="20">
        <f>'Kundinsikt siffror RegionProfil'!AT9</f>
        <v>5.8793550441936071E-2</v>
      </c>
      <c r="E27" s="20">
        <f>'Kundinsikt siffror RegionProfil'!AW9</f>
        <v>5.5635674807995208E-2</v>
      </c>
      <c r="G27" s="132">
        <f>B27-$B$49</f>
        <v>1.4663292906024375E-2</v>
      </c>
      <c r="H27" s="132">
        <f>C27-$C$49</f>
        <v>1.3128708492037081E-2</v>
      </c>
      <c r="I27" s="132">
        <f>D27-$D$49</f>
        <v>-6.6417269105732007E-3</v>
      </c>
      <c r="J27" s="132">
        <f>E27-$E$49</f>
        <v>1.6451661250700272E-2</v>
      </c>
      <c r="K27" t="s">
        <v>181</v>
      </c>
    </row>
    <row r="28" spans="1:11">
      <c r="A28" s="12" t="s">
        <v>14</v>
      </c>
      <c r="B28" s="21">
        <f>'Kundinsikt siffror RegionProfil'!AN10</f>
        <v>0.16987679421798615</v>
      </c>
      <c r="C28" s="21">
        <f>'Kundinsikt siffror RegionProfil'!AQ10</f>
        <v>0.17657261021884074</v>
      </c>
      <c r="D28" s="21">
        <f>'Kundinsikt siffror RegionProfil'!AT10</f>
        <v>0.17647191446287852</v>
      </c>
      <c r="E28" s="21">
        <f>'Kundinsikt siffror RegionProfil'!AW10</f>
        <v>0.1723916732809852</v>
      </c>
      <c r="G28" s="132">
        <f>B28-$B$50</f>
        <v>5.1088779509825294E-2</v>
      </c>
      <c r="H28" s="132">
        <f>C28-$C$50</f>
        <v>5.2511776275833366E-2</v>
      </c>
      <c r="I28" s="132">
        <f>D28-$D$50</f>
        <v>4.9338764983021532E-3</v>
      </c>
      <c r="J28" s="132">
        <f>E28-$E$50</f>
        <v>5.1503977807647136E-2</v>
      </c>
    </row>
    <row r="29" spans="1:11">
      <c r="A29" s="13" t="s">
        <v>15</v>
      </c>
      <c r="B29" s="22">
        <f>'Kundinsikt siffror RegionProfil'!AN11</f>
        <v>0.16461589743108135</v>
      </c>
      <c r="C29" s="22">
        <f>'Kundinsikt siffror RegionProfil'!AQ11</f>
        <v>0.15443427451751493</v>
      </c>
      <c r="D29" s="22">
        <f>'Kundinsikt siffror RegionProfil'!AT11</f>
        <v>0.1433256977284878</v>
      </c>
      <c r="E29" s="22">
        <f>'Kundinsikt siffror RegionProfil'!AW11</f>
        <v>0.16749940284522927</v>
      </c>
      <c r="G29" s="132">
        <f>B29-$B$51</f>
        <v>1.0354709406026064E-2</v>
      </c>
      <c r="H29" s="132">
        <f>C29-$C$51</f>
        <v>8.3055584447057074E-3</v>
      </c>
      <c r="I29" s="132">
        <f>D29-$D$51</f>
        <v>-2.2820963360755009E-2</v>
      </c>
      <c r="J29" s="132">
        <f>E29-$E$51</f>
        <v>1.7664965858169429E-2</v>
      </c>
    </row>
    <row r="30" spans="1:11">
      <c r="A30" s="14" t="s">
        <v>16</v>
      </c>
      <c r="B30" s="23">
        <f>'Kundinsikt siffror RegionProfil'!AN12</f>
        <v>0.15688756655683145</v>
      </c>
      <c r="C30" s="23">
        <f>'Kundinsikt siffror RegionProfil'!AQ12</f>
        <v>0.16152834916563646</v>
      </c>
      <c r="D30" s="23">
        <f>'Kundinsikt siffror RegionProfil'!AT12</f>
        <v>0.15104017430391214</v>
      </c>
      <c r="E30" s="23">
        <f>'Kundinsikt siffror RegionProfil'!AW12</f>
        <v>0.14747183597722427</v>
      </c>
      <c r="G30" s="132">
        <f>B30-$B$52</f>
        <v>3.976406028861848E-2</v>
      </c>
      <c r="H30" s="132">
        <f>C30-$C$52</f>
        <v>4.430142797316837E-2</v>
      </c>
      <c r="I30" s="132">
        <f>D30-$D$52</f>
        <v>5.3196457701100985E-3</v>
      </c>
      <c r="J30" s="132">
        <f>E30-$E$52</f>
        <v>3.6304237040320764E-2</v>
      </c>
    </row>
    <row r="31" spans="1:11">
      <c r="A31" s="15" t="s">
        <v>20</v>
      </c>
      <c r="B31" s="24">
        <f>'Kundinsikt siffror RegionProfil'!AN13</f>
        <v>7.7930708055641049E-2</v>
      </c>
      <c r="C31" s="24">
        <f>'Kundinsikt siffror RegionProfil'!AQ13</f>
        <v>8.0857255695785321E-2</v>
      </c>
      <c r="D31" s="24">
        <f>'Kundinsikt siffror RegionProfil'!AT13</f>
        <v>7.7322507646807204E-2</v>
      </c>
      <c r="E31" s="24">
        <f>'Kundinsikt siffror RegionProfil'!AW13</f>
        <v>7.5048181148321527E-2</v>
      </c>
      <c r="G31" s="132">
        <f>B31-$B$53</f>
        <v>2.1255384018793747E-2</v>
      </c>
      <c r="H31" s="132">
        <f>C31-$C$53</f>
        <v>2.3325790035039949E-2</v>
      </c>
      <c r="I31" s="132">
        <f>D31-$D$53</f>
        <v>6.3790931559632724E-3</v>
      </c>
      <c r="J31" s="132">
        <f>E31-$E$53</f>
        <v>1.8517799440304163E-2</v>
      </c>
    </row>
    <row r="32" spans="1:11">
      <c r="A32" s="16" t="s">
        <v>17</v>
      </c>
      <c r="B32" s="25">
        <f>'Kundinsikt siffror RegionProfil'!AN14</f>
        <v>0.14226749085343587</v>
      </c>
      <c r="C32" s="25">
        <f>'Kundinsikt siffror RegionProfil'!AQ14</f>
        <v>0.14744984129733049</v>
      </c>
      <c r="D32" s="25">
        <f>'Kundinsikt siffror RegionProfil'!AT14</f>
        <v>0.1569058261171557</v>
      </c>
      <c r="E32" s="25">
        <f>'Kundinsikt siffror RegionProfil'!AW14</f>
        <v>0.16928722380258923</v>
      </c>
      <c r="G32" s="132">
        <f>B32-$B$54</f>
        <v>4.9680062600255523E-2</v>
      </c>
      <c r="H32" s="132">
        <f>C32-$C$54</f>
        <v>4.9445282927390533E-2</v>
      </c>
      <c r="I32" s="132">
        <f>D32-$D$54</f>
        <v>1.1928420600135076E-2</v>
      </c>
      <c r="J32" s="132">
        <f>E32-$E$54</f>
        <v>5.5637644020916088E-2</v>
      </c>
    </row>
    <row r="33" spans="1:11">
      <c r="A33" s="17" t="s">
        <v>18</v>
      </c>
      <c r="B33" s="26">
        <v>1</v>
      </c>
      <c r="C33" s="26">
        <v>1</v>
      </c>
      <c r="D33" s="26">
        <v>1</v>
      </c>
      <c r="E33" s="26">
        <v>1.0000000000000002</v>
      </c>
      <c r="G33" s="69">
        <f>SUM(G25:G32)</f>
        <v>0.25000000000000006</v>
      </c>
      <c r="H33" s="69">
        <f t="shared" ref="H33:J33" si="7">SUM(H25:H32)</f>
        <v>0.25000000000000011</v>
      </c>
      <c r="I33" s="69">
        <f t="shared" si="7"/>
        <v>-2.4980018054066022E-16</v>
      </c>
      <c r="J33" s="69">
        <f t="shared" si="7"/>
        <v>0.25000000000000033</v>
      </c>
    </row>
    <row r="34" spans="1:11" s="1" customFormat="1" ht="18.75">
      <c r="A34" s="244" t="s">
        <v>2</v>
      </c>
      <c r="B34" s="244"/>
      <c r="C34" s="244"/>
      <c r="D34" s="244"/>
      <c r="E34" s="244"/>
      <c r="G34" s="242" t="s">
        <v>175</v>
      </c>
      <c r="H34" s="242"/>
      <c r="I34" s="242"/>
      <c r="J34" s="242"/>
    </row>
    <row r="35" spans="1:11" s="27" customFormat="1">
      <c r="A35" s="27" t="str">
        <f>A24</f>
        <v>v8-19</v>
      </c>
      <c r="B35" s="27" t="s">
        <v>10</v>
      </c>
      <c r="C35" s="27" t="s">
        <v>9</v>
      </c>
      <c r="D35" s="27" t="s">
        <v>8</v>
      </c>
      <c r="E35" s="27" t="s">
        <v>11</v>
      </c>
      <c r="G35" s="27" t="s">
        <v>10</v>
      </c>
      <c r="H35" s="27" t="s">
        <v>9</v>
      </c>
      <c r="I35" s="27" t="s">
        <v>8</v>
      </c>
      <c r="J35" s="27" t="s">
        <v>11</v>
      </c>
    </row>
    <row r="36" spans="1:11">
      <c r="A36" s="9" t="s">
        <v>13</v>
      </c>
      <c r="B36" s="18">
        <f>'Kundinsikt siffror RegionProfil'!BF7</f>
        <v>0</v>
      </c>
      <c r="C36" s="18">
        <f>'Kundinsikt siffror RegionProfil'!BI7</f>
        <v>0</v>
      </c>
      <c r="D36" s="18">
        <f>'Kundinsikt siffror RegionProfil'!BL7</f>
        <v>9.9655429262230338E-2</v>
      </c>
      <c r="E36" s="18">
        <f>'Kundinsikt siffror RegionProfil'!BO7</f>
        <v>0</v>
      </c>
      <c r="G36" s="132">
        <f>B36-$B$47</f>
        <v>-7.4482943525352452E-2</v>
      </c>
      <c r="H36" s="132">
        <f>C36-$C$47</f>
        <v>-7.1800033441172792E-2</v>
      </c>
      <c r="I36" s="132">
        <f>D36-$D$47</f>
        <v>-4.237867330792594E-4</v>
      </c>
      <c r="J36" s="132">
        <f>E36-$E$47</f>
        <v>-9.1835006500350064E-2</v>
      </c>
    </row>
    <row r="37" spans="1:11">
      <c r="A37" s="10" t="s">
        <v>19</v>
      </c>
      <c r="B37" s="19">
        <f>'Kundinsikt siffror RegionProfil'!BF8</f>
        <v>0</v>
      </c>
      <c r="C37" s="19">
        <f>'Kundinsikt siffror RegionProfil'!BI8</f>
        <v>0</v>
      </c>
      <c r="D37" s="19">
        <f>'Kundinsikt siffror RegionProfil'!BL8</f>
        <v>0.13648490003659203</v>
      </c>
      <c r="E37" s="19">
        <f>'Kundinsikt siffror RegionProfil'!BO8</f>
        <v>0</v>
      </c>
      <c r="G37" s="132">
        <f>B37-$B$48</f>
        <v>-8.8323136277986353E-2</v>
      </c>
      <c r="H37" s="132">
        <f>C37-$C$48</f>
        <v>-8.692453568037585E-2</v>
      </c>
      <c r="I37" s="132">
        <f>D37-$D$48</f>
        <v>1.3254409798966194E-3</v>
      </c>
      <c r="J37" s="132">
        <f>E37-$E$48</f>
        <v>-6.6911287055362992E-2</v>
      </c>
      <c r="K37" t="s">
        <v>178</v>
      </c>
    </row>
    <row r="38" spans="1:11">
      <c r="A38" s="11" t="s">
        <v>22</v>
      </c>
      <c r="B38" s="20">
        <f>'Kundinsikt siffror RegionProfil'!BF9</f>
        <v>0</v>
      </c>
      <c r="C38" s="20">
        <f>'Kundinsikt siffror RegionProfil'!BI9</f>
        <v>0</v>
      </c>
      <c r="D38" s="20">
        <f>'Kundinsikt siffror RegionProfil'!BL9</f>
        <v>5.8793550441936071E-2</v>
      </c>
      <c r="E38" s="20">
        <f>'Kundinsikt siffror RegionProfil'!BO9</f>
        <v>0</v>
      </c>
      <c r="G38" s="132">
        <f>B38-$B$49</f>
        <v>-4.7758458905204436E-2</v>
      </c>
      <c r="H38" s="132">
        <f>C38-$C$49</f>
        <v>-4.8322935639481396E-2</v>
      </c>
      <c r="I38" s="132">
        <f>D38-$D$49</f>
        <v>-6.6417269105732007E-3</v>
      </c>
      <c r="J38" s="132">
        <f>E38-$E$49</f>
        <v>-3.9184013557294936E-2</v>
      </c>
      <c r="K38" t="s">
        <v>178</v>
      </c>
    </row>
    <row r="39" spans="1:11">
      <c r="A39" s="12" t="s">
        <v>14</v>
      </c>
      <c r="B39" s="21">
        <f>'Kundinsikt siffror RegionProfil'!BF10</f>
        <v>0</v>
      </c>
      <c r="C39" s="21">
        <f>'Kundinsikt siffror RegionProfil'!BI10</f>
        <v>0</v>
      </c>
      <c r="D39" s="21">
        <f>'Kundinsikt siffror RegionProfil'!BL10</f>
        <v>0.17647191446287852</v>
      </c>
      <c r="E39" s="21">
        <f>'Kundinsikt siffror RegionProfil'!BO10</f>
        <v>0</v>
      </c>
      <c r="G39" s="132">
        <f>B39-$B$50</f>
        <v>-0.11878801470816086</v>
      </c>
      <c r="H39" s="132">
        <f>C39-$C$50</f>
        <v>-0.12406083394300738</v>
      </c>
      <c r="I39" s="132">
        <f>D39-$D$50</f>
        <v>4.9338764983021532E-3</v>
      </c>
      <c r="J39" s="132">
        <f>E39-$E$50</f>
        <v>-0.12088769547333807</v>
      </c>
      <c r="K39" t="s">
        <v>178</v>
      </c>
    </row>
    <row r="40" spans="1:11">
      <c r="A40" s="13" t="s">
        <v>15</v>
      </c>
      <c r="B40" s="22">
        <f>'Kundinsikt siffror RegionProfil'!BF11</f>
        <v>0</v>
      </c>
      <c r="C40" s="22">
        <f>'Kundinsikt siffror RegionProfil'!BI11</f>
        <v>0</v>
      </c>
      <c r="D40" s="22">
        <f>'Kundinsikt siffror RegionProfil'!BL11</f>
        <v>0.1433256977284878</v>
      </c>
      <c r="E40" s="22">
        <f>'Kundinsikt siffror RegionProfil'!BO11</f>
        <v>0</v>
      </c>
      <c r="G40" s="132">
        <f>B40-$B$51</f>
        <v>-0.15426118802505528</v>
      </c>
      <c r="H40" s="132">
        <f>C40-$C$51</f>
        <v>-0.14612871607280922</v>
      </c>
      <c r="I40" s="132">
        <f>D40-$D$51</f>
        <v>-2.2820963360755009E-2</v>
      </c>
      <c r="J40" s="132">
        <f>E40-$E$51</f>
        <v>-0.14983443698705984</v>
      </c>
    </row>
    <row r="41" spans="1:11">
      <c r="A41" s="14" t="s">
        <v>16</v>
      </c>
      <c r="B41" s="23">
        <f>'Kundinsikt siffror RegionProfil'!BF12</f>
        <v>0</v>
      </c>
      <c r="C41" s="23">
        <f>'Kundinsikt siffror RegionProfil'!BI12</f>
        <v>0</v>
      </c>
      <c r="D41" s="23">
        <f>'Kundinsikt siffror RegionProfil'!BL12</f>
        <v>0.15104017430391214</v>
      </c>
      <c r="E41" s="23">
        <f>'Kundinsikt siffror RegionProfil'!BO12</f>
        <v>0</v>
      </c>
      <c r="G41" s="132">
        <f>B41-$B$52</f>
        <v>-0.11712350626821297</v>
      </c>
      <c r="H41" s="132">
        <f>C41-$C$52</f>
        <v>-0.11722692119246809</v>
      </c>
      <c r="I41" s="132">
        <f>D41-$D$52</f>
        <v>5.3196457701100985E-3</v>
      </c>
      <c r="J41" s="132">
        <f>E41-$E$52</f>
        <v>-0.11116759893690351</v>
      </c>
    </row>
    <row r="42" spans="1:11">
      <c r="A42" s="15" t="s">
        <v>20</v>
      </c>
      <c r="B42" s="24">
        <f>'Kundinsikt siffror RegionProfil'!BF13</f>
        <v>0</v>
      </c>
      <c r="C42" s="24">
        <f>'Kundinsikt siffror RegionProfil'!BI13</f>
        <v>0</v>
      </c>
      <c r="D42" s="24">
        <f>'Kundinsikt siffror RegionProfil'!BL13</f>
        <v>7.7322507646807204E-2</v>
      </c>
      <c r="E42" s="24">
        <f>'Kundinsikt siffror RegionProfil'!BO13</f>
        <v>0</v>
      </c>
      <c r="G42" s="132">
        <f>B42-$B$53</f>
        <v>-5.6675324036847302E-2</v>
      </c>
      <c r="H42" s="132">
        <f>C42-$C$53</f>
        <v>-5.7531465660745372E-2</v>
      </c>
      <c r="I42" s="132">
        <f>D42-$D$53</f>
        <v>6.3790931559632724E-3</v>
      </c>
      <c r="J42" s="132">
        <f>E42-$E$53</f>
        <v>-5.6530381708017365E-2</v>
      </c>
    </row>
    <row r="43" spans="1:11">
      <c r="A43" s="16" t="s">
        <v>17</v>
      </c>
      <c r="B43" s="25">
        <f>'Kundinsikt siffror RegionProfil'!BF14</f>
        <v>0</v>
      </c>
      <c r="C43" s="25">
        <f>'Kundinsikt siffror RegionProfil'!BI14</f>
        <v>0</v>
      </c>
      <c r="D43" s="25">
        <f>'Kundinsikt siffror RegionProfil'!BL14</f>
        <v>0.1569058261171557</v>
      </c>
      <c r="E43" s="25">
        <f>'Kundinsikt siffror RegionProfil'!BO14</f>
        <v>0</v>
      </c>
      <c r="G43" s="132">
        <f>B43-$B$54</f>
        <v>-9.2587428253180351E-2</v>
      </c>
      <c r="H43" s="132">
        <f>C43-$C$54</f>
        <v>-9.8004558369939959E-2</v>
      </c>
      <c r="I43" s="132">
        <f>D43-$D$54</f>
        <v>1.1928420600135076E-2</v>
      </c>
      <c r="J43" s="132">
        <f>E43-$E$54</f>
        <v>-0.11364957978167314</v>
      </c>
    </row>
    <row r="44" spans="1:11">
      <c r="A44" s="17" t="s">
        <v>18</v>
      </c>
      <c r="B44" s="26">
        <v>1</v>
      </c>
      <c r="C44" s="26">
        <v>1</v>
      </c>
      <c r="D44" s="26">
        <v>1</v>
      </c>
      <c r="E44" s="26">
        <v>1.0000000000000002</v>
      </c>
      <c r="G44" s="69">
        <f>SUM(G36:G43)</f>
        <v>-0.75</v>
      </c>
      <c r="H44" s="69">
        <f t="shared" ref="H44" si="8">SUM(H36:H43)</f>
        <v>-0.75000000000000011</v>
      </c>
      <c r="I44" s="69">
        <f t="shared" ref="I44" si="9">SUM(I36:I43)</f>
        <v>-2.4980018054066022E-16</v>
      </c>
      <c r="J44" s="69">
        <f t="shared" ref="J44" si="10">SUM(J36:J43)</f>
        <v>-0.74999999999999989</v>
      </c>
    </row>
    <row r="45" spans="1:11" ht="18.75">
      <c r="A45" s="28" t="s">
        <v>23</v>
      </c>
      <c r="B45" s="1"/>
      <c r="C45" s="1"/>
      <c r="D45" s="1"/>
      <c r="E45" s="1"/>
      <c r="G45" s="242" t="s">
        <v>180</v>
      </c>
      <c r="H45" s="242"/>
      <c r="I45" s="242"/>
      <c r="J45" s="242"/>
    </row>
    <row r="46" spans="1:11">
      <c r="A46" s="27" t="str">
        <f>A35</f>
        <v>v8-19</v>
      </c>
      <c r="B46" s="27" t="s">
        <v>10</v>
      </c>
      <c r="C46" s="27" t="s">
        <v>9</v>
      </c>
      <c r="D46" s="27" t="s">
        <v>8</v>
      </c>
      <c r="E46" s="27" t="s">
        <v>11</v>
      </c>
      <c r="G46" s="27" t="s">
        <v>10</v>
      </c>
      <c r="H46" s="27" t="s">
        <v>9</v>
      </c>
      <c r="I46" s="27" t="s">
        <v>8</v>
      </c>
      <c r="J46" s="27" t="s">
        <v>11</v>
      </c>
    </row>
    <row r="47" spans="1:11">
      <c r="A47" s="9" t="s">
        <v>13</v>
      </c>
      <c r="B47" s="18">
        <f>AVERAGE(B36,B25,B14,B3)</f>
        <v>7.4482943525352452E-2</v>
      </c>
      <c r="C47" s="18">
        <f t="shared" ref="C47:E47" si="11">AVERAGE(C36,C25,C14,C3)</f>
        <v>7.1800033441172792E-2</v>
      </c>
      <c r="D47" s="18">
        <f t="shared" si="11"/>
        <v>0.1000792159953096</v>
      </c>
      <c r="E47" s="18">
        <f t="shared" si="11"/>
        <v>9.1835006500350064E-2</v>
      </c>
      <c r="G47" s="132">
        <f>B47</f>
        <v>7.4482943525352452E-2</v>
      </c>
      <c r="H47" s="132">
        <f t="shared" ref="H47:J54" si="12">C47</f>
        <v>7.1800033441172792E-2</v>
      </c>
      <c r="I47" s="132">
        <f t="shared" si="12"/>
        <v>0.1000792159953096</v>
      </c>
      <c r="J47" s="132">
        <f t="shared" si="12"/>
        <v>9.1835006500350064E-2</v>
      </c>
    </row>
    <row r="48" spans="1:11">
      <c r="A48" s="10" t="s">
        <v>19</v>
      </c>
      <c r="B48" s="19">
        <f t="shared" ref="B48:E54" si="13">AVERAGE(B37,B26,B15,B4)</f>
        <v>8.8323136277986353E-2</v>
      </c>
      <c r="C48" s="19">
        <f t="shared" si="13"/>
        <v>8.692453568037585E-2</v>
      </c>
      <c r="D48" s="19">
        <f t="shared" si="13"/>
        <v>0.13515945905669541</v>
      </c>
      <c r="E48" s="19">
        <f t="shared" si="13"/>
        <v>6.6911287055362992E-2</v>
      </c>
      <c r="G48" s="132">
        <f t="shared" ref="G48:G54" si="14">B48</f>
        <v>8.8323136277986353E-2</v>
      </c>
      <c r="H48" s="132">
        <f t="shared" si="12"/>
        <v>8.692453568037585E-2</v>
      </c>
      <c r="I48" s="132">
        <f t="shared" si="12"/>
        <v>0.13515945905669541</v>
      </c>
      <c r="J48" s="132">
        <f t="shared" si="12"/>
        <v>6.6911287055362992E-2</v>
      </c>
    </row>
    <row r="49" spans="1:10">
      <c r="A49" s="11" t="s">
        <v>22</v>
      </c>
      <c r="B49" s="20">
        <f t="shared" si="13"/>
        <v>4.7758458905204436E-2</v>
      </c>
      <c r="C49" s="20">
        <f t="shared" si="13"/>
        <v>4.8322935639481396E-2</v>
      </c>
      <c r="D49" s="20">
        <f t="shared" si="13"/>
        <v>6.5435277352509272E-2</v>
      </c>
      <c r="E49" s="20">
        <f t="shared" si="13"/>
        <v>3.9184013557294936E-2</v>
      </c>
      <c r="G49" s="132">
        <f t="shared" si="14"/>
        <v>4.7758458905204436E-2</v>
      </c>
      <c r="H49" s="132">
        <f t="shared" si="12"/>
        <v>4.8322935639481396E-2</v>
      </c>
      <c r="I49" s="132">
        <f t="shared" si="12"/>
        <v>6.5435277352509272E-2</v>
      </c>
      <c r="J49" s="132">
        <f t="shared" si="12"/>
        <v>3.9184013557294936E-2</v>
      </c>
    </row>
    <row r="50" spans="1:10">
      <c r="A50" s="12" t="s">
        <v>14</v>
      </c>
      <c r="B50" s="21">
        <f t="shared" si="13"/>
        <v>0.11878801470816086</v>
      </c>
      <c r="C50" s="21">
        <f t="shared" si="13"/>
        <v>0.12406083394300738</v>
      </c>
      <c r="D50" s="21">
        <f t="shared" si="13"/>
        <v>0.17153803796457637</v>
      </c>
      <c r="E50" s="21">
        <f t="shared" si="13"/>
        <v>0.12088769547333807</v>
      </c>
      <c r="G50" s="132">
        <f t="shared" si="14"/>
        <v>0.11878801470816086</v>
      </c>
      <c r="H50" s="132">
        <f t="shared" si="12"/>
        <v>0.12406083394300738</v>
      </c>
      <c r="I50" s="132">
        <f t="shared" si="12"/>
        <v>0.17153803796457637</v>
      </c>
      <c r="J50" s="132">
        <f t="shared" si="12"/>
        <v>0.12088769547333807</v>
      </c>
    </row>
    <row r="51" spans="1:10">
      <c r="A51" s="13" t="s">
        <v>15</v>
      </c>
      <c r="B51" s="22">
        <f t="shared" si="13"/>
        <v>0.15426118802505528</v>
      </c>
      <c r="C51" s="22">
        <f t="shared" si="13"/>
        <v>0.14612871607280922</v>
      </c>
      <c r="D51" s="22">
        <f t="shared" si="13"/>
        <v>0.16614666108924281</v>
      </c>
      <c r="E51" s="22">
        <f t="shared" si="13"/>
        <v>0.14983443698705984</v>
      </c>
      <c r="G51" s="132">
        <f t="shared" si="14"/>
        <v>0.15426118802505528</v>
      </c>
      <c r="H51" s="132">
        <f t="shared" si="12"/>
        <v>0.14612871607280922</v>
      </c>
      <c r="I51" s="132">
        <f t="shared" si="12"/>
        <v>0.16614666108924281</v>
      </c>
      <c r="J51" s="132">
        <f t="shared" si="12"/>
        <v>0.14983443698705984</v>
      </c>
    </row>
    <row r="52" spans="1:10">
      <c r="A52" s="14" t="s">
        <v>16</v>
      </c>
      <c r="B52" s="23">
        <f t="shared" si="13"/>
        <v>0.11712350626821297</v>
      </c>
      <c r="C52" s="23">
        <f t="shared" si="13"/>
        <v>0.11722692119246809</v>
      </c>
      <c r="D52" s="23">
        <f t="shared" si="13"/>
        <v>0.14572052853380205</v>
      </c>
      <c r="E52" s="23">
        <f t="shared" si="13"/>
        <v>0.11116759893690351</v>
      </c>
      <c r="G52" s="132">
        <f t="shared" si="14"/>
        <v>0.11712350626821297</v>
      </c>
      <c r="H52" s="132">
        <f t="shared" si="12"/>
        <v>0.11722692119246809</v>
      </c>
      <c r="I52" s="132">
        <f t="shared" si="12"/>
        <v>0.14572052853380205</v>
      </c>
      <c r="J52" s="132">
        <f t="shared" si="12"/>
        <v>0.11116759893690351</v>
      </c>
    </row>
    <row r="53" spans="1:10">
      <c r="A53" s="15" t="s">
        <v>20</v>
      </c>
      <c r="B53" s="24">
        <f t="shared" si="13"/>
        <v>5.6675324036847302E-2</v>
      </c>
      <c r="C53" s="24">
        <f t="shared" si="13"/>
        <v>5.7531465660745372E-2</v>
      </c>
      <c r="D53" s="24">
        <f t="shared" si="13"/>
        <v>7.0943414490843931E-2</v>
      </c>
      <c r="E53" s="24">
        <f t="shared" si="13"/>
        <v>5.6530381708017365E-2</v>
      </c>
      <c r="G53" s="132">
        <f t="shared" si="14"/>
        <v>5.6675324036847302E-2</v>
      </c>
      <c r="H53" s="132">
        <f t="shared" si="12"/>
        <v>5.7531465660745372E-2</v>
      </c>
      <c r="I53" s="132">
        <f t="shared" si="12"/>
        <v>7.0943414490843931E-2</v>
      </c>
      <c r="J53" s="132">
        <f t="shared" si="12"/>
        <v>5.6530381708017365E-2</v>
      </c>
    </row>
    <row r="54" spans="1:10">
      <c r="A54" s="16" t="s">
        <v>17</v>
      </c>
      <c r="B54" s="25">
        <f t="shared" si="13"/>
        <v>9.2587428253180351E-2</v>
      </c>
      <c r="C54" s="25">
        <f t="shared" si="13"/>
        <v>9.8004558369939959E-2</v>
      </c>
      <c r="D54" s="25">
        <f t="shared" si="13"/>
        <v>0.14497740551702062</v>
      </c>
      <c r="E54" s="25">
        <f t="shared" si="13"/>
        <v>0.11364957978167314</v>
      </c>
      <c r="G54" s="132">
        <f t="shared" si="14"/>
        <v>9.2587428253180351E-2</v>
      </c>
      <c r="H54" s="132">
        <f t="shared" si="12"/>
        <v>9.8004558369939959E-2</v>
      </c>
      <c r="I54" s="132">
        <f t="shared" si="12"/>
        <v>0.14497740551702062</v>
      </c>
      <c r="J54" s="132">
        <f t="shared" si="12"/>
        <v>0.11364957978167314</v>
      </c>
    </row>
    <row r="55" spans="1:10">
      <c r="A55" s="17" t="s">
        <v>18</v>
      </c>
      <c r="B55" s="26">
        <f>SUM(B47:B54)</f>
        <v>0.75</v>
      </c>
      <c r="C55" s="26">
        <v>1</v>
      </c>
      <c r="D55" s="26">
        <v>1</v>
      </c>
      <c r="E55" s="26">
        <v>1.0000000000000002</v>
      </c>
      <c r="G55" s="69">
        <f>SUM(G47:G54)</f>
        <v>0.75</v>
      </c>
      <c r="H55" s="69">
        <f t="shared" ref="H55" si="15">SUM(H47:H54)</f>
        <v>0.75000000000000011</v>
      </c>
      <c r="I55" s="69">
        <f t="shared" ref="I55" si="16">SUM(I47:I54)</f>
        <v>1</v>
      </c>
      <c r="J55" s="69">
        <f t="shared" ref="J55" si="17">SUM(J47:J54)</f>
        <v>0.74999999999999989</v>
      </c>
    </row>
  </sheetData>
  <mergeCells count="9">
    <mergeCell ref="G45:J45"/>
    <mergeCell ref="A1:E1"/>
    <mergeCell ref="A12:E12"/>
    <mergeCell ref="A23:E23"/>
    <mergeCell ref="A34:E34"/>
    <mergeCell ref="G1:J1"/>
    <mergeCell ref="G12:J12"/>
    <mergeCell ref="G23:J23"/>
    <mergeCell ref="G34:J34"/>
  </mergeCells>
  <phoneticPr fontId="25" type="noConversion"/>
  <conditionalFormatting sqref="G3:J10 G14:J21 G25:J32 G36:J43">
    <cfRule type="colorScale" priority="5">
      <colorScale>
        <cfvo type="min"/>
        <cfvo type="percentile" val="50"/>
        <cfvo type="max"/>
        <color rgb="FFF8696B"/>
        <color rgb="FFFFEB84"/>
        <color rgb="FF63BE7B"/>
      </colorScale>
    </cfRule>
  </conditionalFormatting>
  <conditionalFormatting sqref="G47:J47">
    <cfRule type="colorScale" priority="2">
      <colorScale>
        <cfvo type="min"/>
        <cfvo type="percentile" val="50"/>
        <cfvo type="max"/>
        <color rgb="FFF8696B"/>
        <color rgb="FFFFEB84"/>
        <color rgb="FF63BE7B"/>
      </colorScale>
    </cfRule>
  </conditionalFormatting>
  <conditionalFormatting sqref="G48:J5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390E-F699-46B4-9732-440D81C2FB4B}">
  <sheetPr>
    <tabColor indexed="8"/>
    <pageSetUpPr fitToPage="1"/>
  </sheetPr>
  <dimension ref="A1:WVV57"/>
  <sheetViews>
    <sheetView zoomScaleNormal="100" workbookViewId="0">
      <selection activeCell="B3" sqref="B3"/>
    </sheetView>
  </sheetViews>
  <sheetFormatPr defaultColWidth="0" defaultRowHeight="12.75" customHeight="1" zeroHeight="1"/>
  <cols>
    <col min="1" max="1" width="3.42578125" style="272" customWidth="1"/>
    <col min="2" max="2" width="108.42578125" style="272" customWidth="1"/>
    <col min="3" max="13" width="9.140625" style="272" hidden="1" customWidth="1"/>
    <col min="14" max="14" width="51.140625" style="272" hidden="1" customWidth="1"/>
    <col min="15" max="269" width="9.140625" style="272" hidden="1" customWidth="1"/>
    <col min="270" max="270" width="51.140625" style="272" hidden="1" customWidth="1"/>
    <col min="271" max="512" width="0" style="272" hidden="1"/>
    <col min="513" max="525" width="9.140625" style="272" hidden="1" customWidth="1"/>
    <col min="526" max="526" width="51.140625" style="272" hidden="1" customWidth="1"/>
    <col min="527" max="768" width="0" style="272" hidden="1"/>
    <col min="769" max="781" width="9.140625" style="272" hidden="1" customWidth="1"/>
    <col min="782" max="782" width="51.140625" style="272" hidden="1" customWidth="1"/>
    <col min="783" max="1024" width="0" style="272" hidden="1"/>
    <col min="1025" max="1037" width="9.140625" style="272" hidden="1" customWidth="1"/>
    <col min="1038" max="1038" width="51.140625" style="272" hidden="1" customWidth="1"/>
    <col min="1039" max="1280" width="0" style="272" hidden="1"/>
    <col min="1281" max="1293" width="9.140625" style="272" hidden="1" customWidth="1"/>
    <col min="1294" max="1294" width="51.140625" style="272" hidden="1" customWidth="1"/>
    <col min="1295" max="1536" width="0" style="272" hidden="1"/>
    <col min="1537" max="1549" width="9.140625" style="272" hidden="1" customWidth="1"/>
    <col min="1550" max="1550" width="51.140625" style="272" hidden="1" customWidth="1"/>
    <col min="1551" max="1792" width="0" style="272" hidden="1"/>
    <col min="1793" max="1805" width="9.140625" style="272" hidden="1" customWidth="1"/>
    <col min="1806" max="1806" width="51.140625" style="272" hidden="1" customWidth="1"/>
    <col min="1807" max="2048" width="0" style="272" hidden="1"/>
    <col min="2049" max="2061" width="9.140625" style="272" hidden="1" customWidth="1"/>
    <col min="2062" max="2062" width="51.140625" style="272" hidden="1" customWidth="1"/>
    <col min="2063" max="2304" width="0" style="272" hidden="1"/>
    <col min="2305" max="2317" width="9.140625" style="272" hidden="1" customWidth="1"/>
    <col min="2318" max="2318" width="51.140625" style="272" hidden="1" customWidth="1"/>
    <col min="2319" max="2560" width="0" style="272" hidden="1"/>
    <col min="2561" max="2573" width="9.140625" style="272" hidden="1" customWidth="1"/>
    <col min="2574" max="2574" width="51.140625" style="272" hidden="1" customWidth="1"/>
    <col min="2575" max="2816" width="0" style="272" hidden="1"/>
    <col min="2817" max="2829" width="9.140625" style="272" hidden="1" customWidth="1"/>
    <col min="2830" max="2830" width="51.140625" style="272" hidden="1" customWidth="1"/>
    <col min="2831" max="3072" width="0" style="272" hidden="1"/>
    <col min="3073" max="3085" width="9.140625" style="272" hidden="1" customWidth="1"/>
    <col min="3086" max="3086" width="51.140625" style="272" hidden="1" customWidth="1"/>
    <col min="3087" max="3328" width="0" style="272" hidden="1"/>
    <col min="3329" max="3341" width="9.140625" style="272" hidden="1" customWidth="1"/>
    <col min="3342" max="3342" width="51.140625" style="272" hidden="1" customWidth="1"/>
    <col min="3343" max="3584" width="0" style="272" hidden="1"/>
    <col min="3585" max="3597" width="9.140625" style="272" hidden="1" customWidth="1"/>
    <col min="3598" max="3598" width="51.140625" style="272" hidden="1" customWidth="1"/>
    <col min="3599" max="3840" width="0" style="272" hidden="1"/>
    <col min="3841" max="3853" width="9.140625" style="272" hidden="1" customWidth="1"/>
    <col min="3854" max="3854" width="51.140625" style="272" hidden="1" customWidth="1"/>
    <col min="3855" max="4096" width="0" style="272" hidden="1"/>
    <col min="4097" max="4109" width="9.140625" style="272" hidden="1" customWidth="1"/>
    <col min="4110" max="4110" width="51.140625" style="272" hidden="1" customWidth="1"/>
    <col min="4111" max="4352" width="0" style="272" hidden="1"/>
    <col min="4353" max="4365" width="9.140625" style="272" hidden="1" customWidth="1"/>
    <col min="4366" max="4366" width="51.140625" style="272" hidden="1" customWidth="1"/>
    <col min="4367" max="4608" width="0" style="272" hidden="1"/>
    <col min="4609" max="4621" width="9.140625" style="272" hidden="1" customWidth="1"/>
    <col min="4622" max="4622" width="51.140625" style="272" hidden="1" customWidth="1"/>
    <col min="4623" max="4864" width="0" style="272" hidden="1"/>
    <col min="4865" max="4877" width="9.140625" style="272" hidden="1" customWidth="1"/>
    <col min="4878" max="4878" width="51.140625" style="272" hidden="1" customWidth="1"/>
    <col min="4879" max="5120" width="0" style="272" hidden="1"/>
    <col min="5121" max="5133" width="9.140625" style="272" hidden="1" customWidth="1"/>
    <col min="5134" max="5134" width="51.140625" style="272" hidden="1" customWidth="1"/>
    <col min="5135" max="5376" width="0" style="272" hidden="1"/>
    <col min="5377" max="5389" width="9.140625" style="272" hidden="1" customWidth="1"/>
    <col min="5390" max="5390" width="51.140625" style="272" hidden="1" customWidth="1"/>
    <col min="5391" max="5632" width="0" style="272" hidden="1"/>
    <col min="5633" max="5645" width="9.140625" style="272" hidden="1" customWidth="1"/>
    <col min="5646" max="5646" width="51.140625" style="272" hidden="1" customWidth="1"/>
    <col min="5647" max="5888" width="0" style="272" hidden="1"/>
    <col min="5889" max="5901" width="9.140625" style="272" hidden="1" customWidth="1"/>
    <col min="5902" max="5902" width="51.140625" style="272" hidden="1" customWidth="1"/>
    <col min="5903" max="6144" width="0" style="272" hidden="1"/>
    <col min="6145" max="6157" width="9.140625" style="272" hidden="1" customWidth="1"/>
    <col min="6158" max="6158" width="51.140625" style="272" hidden="1" customWidth="1"/>
    <col min="6159" max="6400" width="0" style="272" hidden="1"/>
    <col min="6401" max="6413" width="9.140625" style="272" hidden="1" customWidth="1"/>
    <col min="6414" max="6414" width="51.140625" style="272" hidden="1" customWidth="1"/>
    <col min="6415" max="6656" width="0" style="272" hidden="1"/>
    <col min="6657" max="6669" width="9.140625" style="272" hidden="1" customWidth="1"/>
    <col min="6670" max="6670" width="51.140625" style="272" hidden="1" customWidth="1"/>
    <col min="6671" max="6912" width="0" style="272" hidden="1"/>
    <col min="6913" max="6925" width="9.140625" style="272" hidden="1" customWidth="1"/>
    <col min="6926" max="6926" width="51.140625" style="272" hidden="1" customWidth="1"/>
    <col min="6927" max="7168" width="0" style="272" hidden="1"/>
    <col min="7169" max="7181" width="9.140625" style="272" hidden="1" customWidth="1"/>
    <col min="7182" max="7182" width="51.140625" style="272" hidden="1" customWidth="1"/>
    <col min="7183" max="7424" width="0" style="272" hidden="1"/>
    <col min="7425" max="7437" width="9.140625" style="272" hidden="1" customWidth="1"/>
    <col min="7438" max="7438" width="51.140625" style="272" hidden="1" customWidth="1"/>
    <col min="7439" max="7680" width="0" style="272" hidden="1"/>
    <col min="7681" max="7693" width="9.140625" style="272" hidden="1" customWidth="1"/>
    <col min="7694" max="7694" width="51.140625" style="272" hidden="1" customWidth="1"/>
    <col min="7695" max="7936" width="0" style="272" hidden="1"/>
    <col min="7937" max="7949" width="9.140625" style="272" hidden="1" customWidth="1"/>
    <col min="7950" max="7950" width="51.140625" style="272" hidden="1" customWidth="1"/>
    <col min="7951" max="8192" width="0" style="272" hidden="1"/>
    <col min="8193" max="8205" width="9.140625" style="272" hidden="1" customWidth="1"/>
    <col min="8206" max="8206" width="51.140625" style="272" hidden="1" customWidth="1"/>
    <col min="8207" max="8448" width="0" style="272" hidden="1"/>
    <col min="8449" max="8461" width="9.140625" style="272" hidden="1" customWidth="1"/>
    <col min="8462" max="8462" width="51.140625" style="272" hidden="1" customWidth="1"/>
    <col min="8463" max="8704" width="0" style="272" hidden="1"/>
    <col min="8705" max="8717" width="9.140625" style="272" hidden="1" customWidth="1"/>
    <col min="8718" max="8718" width="51.140625" style="272" hidden="1" customWidth="1"/>
    <col min="8719" max="8960" width="0" style="272" hidden="1"/>
    <col min="8961" max="8973" width="9.140625" style="272" hidden="1" customWidth="1"/>
    <col min="8974" max="8974" width="51.140625" style="272" hidden="1" customWidth="1"/>
    <col min="8975" max="9216" width="0" style="272" hidden="1"/>
    <col min="9217" max="9229" width="9.140625" style="272" hidden="1" customWidth="1"/>
    <col min="9230" max="9230" width="51.140625" style="272" hidden="1" customWidth="1"/>
    <col min="9231" max="9472" width="0" style="272" hidden="1"/>
    <col min="9473" max="9485" width="9.140625" style="272" hidden="1" customWidth="1"/>
    <col min="9486" max="9486" width="51.140625" style="272" hidden="1" customWidth="1"/>
    <col min="9487" max="9728" width="0" style="272" hidden="1"/>
    <col min="9729" max="9741" width="9.140625" style="272" hidden="1" customWidth="1"/>
    <col min="9742" max="9742" width="51.140625" style="272" hidden="1" customWidth="1"/>
    <col min="9743" max="9984" width="0" style="272" hidden="1"/>
    <col min="9985" max="9997" width="9.140625" style="272" hidden="1" customWidth="1"/>
    <col min="9998" max="9998" width="51.140625" style="272" hidden="1" customWidth="1"/>
    <col min="9999" max="10240" width="0" style="272" hidden="1"/>
    <col min="10241" max="10253" width="9.140625" style="272" hidden="1" customWidth="1"/>
    <col min="10254" max="10254" width="51.140625" style="272" hidden="1" customWidth="1"/>
    <col min="10255" max="10496" width="0" style="272" hidden="1"/>
    <col min="10497" max="10509" width="9.140625" style="272" hidden="1" customWidth="1"/>
    <col min="10510" max="10510" width="51.140625" style="272" hidden="1" customWidth="1"/>
    <col min="10511" max="10752" width="0" style="272" hidden="1"/>
    <col min="10753" max="10765" width="9.140625" style="272" hidden="1" customWidth="1"/>
    <col min="10766" max="10766" width="51.140625" style="272" hidden="1" customWidth="1"/>
    <col min="10767" max="11008" width="0" style="272" hidden="1"/>
    <col min="11009" max="11021" width="9.140625" style="272" hidden="1" customWidth="1"/>
    <col min="11022" max="11022" width="51.140625" style="272" hidden="1" customWidth="1"/>
    <col min="11023" max="11264" width="0" style="272" hidden="1"/>
    <col min="11265" max="11277" width="9.140625" style="272" hidden="1" customWidth="1"/>
    <col min="11278" max="11278" width="51.140625" style="272" hidden="1" customWidth="1"/>
    <col min="11279" max="11520" width="0" style="272" hidden="1"/>
    <col min="11521" max="11533" width="9.140625" style="272" hidden="1" customWidth="1"/>
    <col min="11534" max="11534" width="51.140625" style="272" hidden="1" customWidth="1"/>
    <col min="11535" max="11776" width="0" style="272" hidden="1"/>
    <col min="11777" max="11789" width="9.140625" style="272" hidden="1" customWidth="1"/>
    <col min="11790" max="11790" width="51.140625" style="272" hidden="1" customWidth="1"/>
    <col min="11791" max="12032" width="0" style="272" hidden="1"/>
    <col min="12033" max="12045" width="9.140625" style="272" hidden="1" customWidth="1"/>
    <col min="12046" max="12046" width="51.140625" style="272" hidden="1" customWidth="1"/>
    <col min="12047" max="12288" width="0" style="272" hidden="1"/>
    <col min="12289" max="12301" width="9.140625" style="272" hidden="1" customWidth="1"/>
    <col min="12302" max="12302" width="51.140625" style="272" hidden="1" customWidth="1"/>
    <col min="12303" max="12544" width="0" style="272" hidden="1"/>
    <col min="12545" max="12557" width="9.140625" style="272" hidden="1" customWidth="1"/>
    <col min="12558" max="12558" width="51.140625" style="272" hidden="1" customWidth="1"/>
    <col min="12559" max="12800" width="0" style="272" hidden="1"/>
    <col min="12801" max="12813" width="9.140625" style="272" hidden="1" customWidth="1"/>
    <col min="12814" max="12814" width="51.140625" style="272" hidden="1" customWidth="1"/>
    <col min="12815" max="13056" width="0" style="272" hidden="1"/>
    <col min="13057" max="13069" width="9.140625" style="272" hidden="1" customWidth="1"/>
    <col min="13070" max="13070" width="51.140625" style="272" hidden="1" customWidth="1"/>
    <col min="13071" max="13312" width="0" style="272" hidden="1"/>
    <col min="13313" max="13325" width="9.140625" style="272" hidden="1" customWidth="1"/>
    <col min="13326" max="13326" width="51.140625" style="272" hidden="1" customWidth="1"/>
    <col min="13327" max="13568" width="0" style="272" hidden="1"/>
    <col min="13569" max="13581" width="9.140625" style="272" hidden="1" customWidth="1"/>
    <col min="13582" max="13582" width="51.140625" style="272" hidden="1" customWidth="1"/>
    <col min="13583" max="13824" width="0" style="272" hidden="1"/>
    <col min="13825" max="13837" width="9.140625" style="272" hidden="1" customWidth="1"/>
    <col min="13838" max="13838" width="51.140625" style="272" hidden="1" customWidth="1"/>
    <col min="13839" max="14080" width="0" style="272" hidden="1"/>
    <col min="14081" max="14093" width="9.140625" style="272" hidden="1" customWidth="1"/>
    <col min="14094" max="14094" width="51.140625" style="272" hidden="1" customWidth="1"/>
    <col min="14095" max="14336" width="0" style="272" hidden="1"/>
    <col min="14337" max="14349" width="9.140625" style="272" hidden="1" customWidth="1"/>
    <col min="14350" max="14350" width="51.140625" style="272" hidden="1" customWidth="1"/>
    <col min="14351" max="14592" width="0" style="272" hidden="1"/>
    <col min="14593" max="14605" width="9.140625" style="272" hidden="1" customWidth="1"/>
    <col min="14606" max="14606" width="51.140625" style="272" hidden="1" customWidth="1"/>
    <col min="14607" max="14848" width="0" style="272" hidden="1"/>
    <col min="14849" max="14861" width="9.140625" style="272" hidden="1" customWidth="1"/>
    <col min="14862" max="14862" width="51.140625" style="272" hidden="1" customWidth="1"/>
    <col min="14863" max="15104" width="0" style="272" hidden="1"/>
    <col min="15105" max="15117" width="9.140625" style="272" hidden="1" customWidth="1"/>
    <col min="15118" max="15118" width="51.140625" style="272" hidden="1" customWidth="1"/>
    <col min="15119" max="15360" width="0" style="272" hidden="1"/>
    <col min="15361" max="15373" width="9.140625" style="272" hidden="1" customWidth="1"/>
    <col min="15374" max="15374" width="51.140625" style="272" hidden="1" customWidth="1"/>
    <col min="15375" max="15616" width="0" style="272" hidden="1"/>
    <col min="15617" max="15629" width="9.140625" style="272" hidden="1" customWidth="1"/>
    <col min="15630" max="15630" width="51.140625" style="272" hidden="1" customWidth="1"/>
    <col min="15631" max="15872" width="0" style="272" hidden="1"/>
    <col min="15873" max="15885" width="9.140625" style="272" hidden="1" customWidth="1"/>
    <col min="15886" max="15886" width="51.140625" style="272" hidden="1" customWidth="1"/>
    <col min="15887" max="16128" width="0" style="272" hidden="1"/>
    <col min="16129" max="16141" width="9.140625" style="272" hidden="1" customWidth="1"/>
    <col min="16142" max="16142" width="51.140625" style="272" hidden="1" customWidth="1"/>
    <col min="16143" max="16384" width="0" style="272" hidden="1"/>
  </cols>
  <sheetData>
    <row r="1" spans="1:11" ht="15">
      <c r="A1" s="270"/>
      <c r="B1" s="270"/>
      <c r="C1" s="270"/>
      <c r="D1" s="270"/>
      <c r="E1" s="270"/>
      <c r="F1" s="270"/>
      <c r="G1" s="270"/>
      <c r="H1" s="270"/>
      <c r="I1" s="270"/>
      <c r="J1" s="270"/>
      <c r="K1" s="270"/>
    </row>
    <row r="2" spans="1:11" ht="33.75">
      <c r="A2" s="270"/>
      <c r="B2" s="285" t="s">
        <v>267</v>
      </c>
      <c r="C2" s="270"/>
      <c r="D2" s="270"/>
      <c r="E2" s="270"/>
      <c r="F2" s="270"/>
      <c r="G2" s="270"/>
      <c r="H2" s="270"/>
      <c r="I2" s="270"/>
      <c r="J2" s="270"/>
      <c r="K2" s="270"/>
    </row>
    <row r="3" spans="1:11" ht="15">
      <c r="A3" s="270"/>
      <c r="B3" s="270"/>
      <c r="C3" s="270"/>
      <c r="D3" s="270"/>
      <c r="E3" s="270"/>
      <c r="F3" s="270"/>
      <c r="G3" s="270"/>
      <c r="H3" s="270"/>
      <c r="I3" s="270"/>
      <c r="J3" s="270"/>
      <c r="K3" s="270"/>
    </row>
    <row r="4" spans="1:11" ht="18.75">
      <c r="A4" s="286">
        <v>1</v>
      </c>
      <c r="B4" s="287" t="s">
        <v>268</v>
      </c>
      <c r="C4" s="286"/>
      <c r="D4" s="286"/>
      <c r="E4" s="286"/>
      <c r="F4" s="286"/>
      <c r="G4" s="286"/>
      <c r="H4" s="286"/>
      <c r="I4" s="286"/>
      <c r="J4" s="286"/>
      <c r="K4" s="270"/>
    </row>
    <row r="5" spans="1:11" ht="15">
      <c r="A5" s="270"/>
      <c r="B5" s="288" t="s">
        <v>269</v>
      </c>
      <c r="C5" s="270"/>
      <c r="D5" s="270"/>
      <c r="E5" s="270"/>
      <c r="F5" s="270"/>
      <c r="G5" s="270"/>
      <c r="H5" s="270"/>
      <c r="I5" s="270"/>
      <c r="J5" s="270"/>
      <c r="K5" s="270"/>
    </row>
    <row r="6" spans="1:11" ht="15">
      <c r="A6" s="270"/>
      <c r="B6" s="289" t="s">
        <v>270</v>
      </c>
      <c r="C6" s="270"/>
      <c r="D6" s="270"/>
      <c r="E6" s="270"/>
      <c r="F6" s="270"/>
      <c r="G6" s="270"/>
      <c r="H6" s="270"/>
      <c r="I6" s="270"/>
      <c r="J6" s="270"/>
      <c r="K6" s="270"/>
    </row>
    <row r="7" spans="1:11" ht="15">
      <c r="A7" s="270"/>
      <c r="B7" s="289" t="s">
        <v>271</v>
      </c>
      <c r="C7" s="270"/>
      <c r="D7" s="270"/>
      <c r="E7" s="270"/>
      <c r="F7" s="270"/>
      <c r="G7" s="270"/>
      <c r="H7" s="270"/>
      <c r="I7" s="270"/>
      <c r="J7" s="270"/>
      <c r="K7" s="270"/>
    </row>
    <row r="8" spans="1:11" ht="30">
      <c r="A8" s="270"/>
      <c r="B8" s="278" t="s">
        <v>314</v>
      </c>
      <c r="C8" s="270"/>
      <c r="D8" s="270"/>
      <c r="E8" s="270"/>
      <c r="F8" s="270"/>
      <c r="G8" s="270"/>
      <c r="H8" s="270"/>
      <c r="I8" s="270"/>
      <c r="J8" s="270"/>
      <c r="K8" s="270"/>
    </row>
    <row r="9" spans="1:11" ht="15">
      <c r="A9" s="270"/>
      <c r="B9" s="289" t="s">
        <v>272</v>
      </c>
      <c r="C9" s="270"/>
      <c r="D9" s="270"/>
      <c r="E9" s="270"/>
      <c r="F9" s="270"/>
      <c r="G9" s="270"/>
      <c r="H9" s="270"/>
      <c r="I9" s="270"/>
      <c r="J9" s="270"/>
      <c r="K9" s="270"/>
    </row>
    <row r="10" spans="1:11" ht="15">
      <c r="A10" s="270"/>
      <c r="B10" s="289" t="s">
        <v>273</v>
      </c>
      <c r="C10" s="270"/>
      <c r="D10" s="270"/>
      <c r="E10" s="270"/>
      <c r="F10" s="270"/>
      <c r="G10" s="270"/>
      <c r="H10" s="270"/>
      <c r="I10" s="270"/>
      <c r="J10" s="270"/>
      <c r="K10" s="270"/>
    </row>
    <row r="11" spans="1:11" ht="18.75">
      <c r="A11" s="290"/>
      <c r="B11" s="290"/>
      <c r="C11" s="290"/>
      <c r="D11" s="290"/>
      <c r="E11" s="270"/>
      <c r="F11" s="270"/>
      <c r="G11" s="270"/>
      <c r="H11" s="270"/>
      <c r="I11" s="270"/>
      <c r="J11" s="270"/>
      <c r="K11" s="270"/>
    </row>
    <row r="12" spans="1:11" ht="18.75">
      <c r="A12" s="286">
        <v>2</v>
      </c>
      <c r="B12" s="287" t="s">
        <v>274</v>
      </c>
      <c r="C12" s="286"/>
      <c r="D12" s="286"/>
      <c r="E12" s="291"/>
      <c r="F12" s="291"/>
      <c r="G12" s="270"/>
      <c r="H12" s="270"/>
      <c r="I12" s="270"/>
      <c r="J12" s="270"/>
      <c r="K12" s="270"/>
    </row>
    <row r="13" spans="1:11" ht="15">
      <c r="A13" s="270"/>
      <c r="B13" s="289" t="s">
        <v>275</v>
      </c>
      <c r="C13" s="270"/>
      <c r="D13" s="270"/>
      <c r="E13" s="270"/>
      <c r="F13" s="270"/>
      <c r="G13" s="270"/>
      <c r="H13" s="270"/>
      <c r="I13" s="270"/>
      <c r="J13" s="270"/>
      <c r="K13" s="270"/>
    </row>
    <row r="14" spans="1:11" ht="15">
      <c r="A14" s="270"/>
      <c r="B14" s="288" t="s">
        <v>276</v>
      </c>
      <c r="C14" s="270"/>
      <c r="D14" s="270"/>
      <c r="E14" s="270"/>
      <c r="F14" s="270"/>
      <c r="G14" s="270"/>
      <c r="H14" s="270"/>
      <c r="I14" s="270"/>
      <c r="J14" s="270"/>
      <c r="K14" s="270"/>
    </row>
    <row r="15" spans="1:11" ht="15">
      <c r="A15" s="270"/>
      <c r="B15" s="288" t="s">
        <v>277</v>
      </c>
      <c r="C15" s="270"/>
      <c r="D15" s="270"/>
      <c r="E15" s="270"/>
      <c r="F15" s="270"/>
      <c r="G15" s="270"/>
      <c r="H15" s="270"/>
      <c r="I15" s="270"/>
      <c r="J15" s="270"/>
      <c r="K15" s="270"/>
    </row>
    <row r="16" spans="1:11" ht="15.75">
      <c r="A16" s="270"/>
      <c r="B16" s="292"/>
      <c r="C16" s="270"/>
      <c r="D16" s="270"/>
      <c r="E16" s="270"/>
      <c r="F16" s="270"/>
      <c r="G16" s="270"/>
      <c r="H16" s="270"/>
      <c r="I16" s="270"/>
      <c r="J16" s="270"/>
      <c r="K16" s="270"/>
    </row>
    <row r="17" spans="1:11" ht="18.75">
      <c r="A17" s="286">
        <v>3</v>
      </c>
      <c r="B17" s="287" t="s">
        <v>278</v>
      </c>
      <c r="C17" s="286"/>
      <c r="D17" s="286"/>
      <c r="E17" s="286"/>
      <c r="F17" s="291"/>
      <c r="G17" s="270"/>
      <c r="H17" s="270"/>
      <c r="I17" s="270"/>
      <c r="J17" s="270"/>
      <c r="K17" s="270"/>
    </row>
    <row r="18" spans="1:11" ht="15">
      <c r="A18" s="270"/>
      <c r="B18" s="288" t="s">
        <v>279</v>
      </c>
      <c r="C18" s="270"/>
      <c r="D18" s="270"/>
      <c r="E18" s="270"/>
      <c r="F18" s="270"/>
      <c r="G18" s="270"/>
      <c r="H18" s="270"/>
      <c r="I18" s="270"/>
      <c r="J18" s="270"/>
      <c r="K18" s="270"/>
    </row>
    <row r="19" spans="1:11" ht="15">
      <c r="A19" s="270"/>
      <c r="B19" s="288" t="s">
        <v>280</v>
      </c>
      <c r="C19" s="270"/>
      <c r="D19" s="270"/>
      <c r="E19" s="270"/>
      <c r="F19" s="270"/>
      <c r="G19" s="270"/>
      <c r="H19" s="270"/>
      <c r="I19" s="270"/>
      <c r="J19" s="270"/>
      <c r="K19" s="270"/>
    </row>
    <row r="20" spans="1:11" ht="15">
      <c r="A20" s="270"/>
      <c r="B20" s="288" t="s">
        <v>281</v>
      </c>
      <c r="C20" s="270"/>
      <c r="D20" s="270"/>
      <c r="E20" s="270"/>
      <c r="F20" s="270"/>
      <c r="G20" s="270"/>
      <c r="H20" s="270"/>
      <c r="I20" s="270"/>
      <c r="J20" s="270"/>
      <c r="K20" s="270"/>
    </row>
    <row r="21" spans="1:11" ht="15.75">
      <c r="A21" s="270"/>
      <c r="B21" s="292"/>
      <c r="C21" s="270"/>
      <c r="D21" s="270"/>
      <c r="E21" s="270"/>
      <c r="F21" s="270"/>
      <c r="G21" s="270"/>
      <c r="H21" s="270"/>
      <c r="I21" s="270"/>
      <c r="J21" s="270"/>
      <c r="K21" s="270"/>
    </row>
    <row r="22" spans="1:11" ht="18.75">
      <c r="A22" s="293">
        <v>4</v>
      </c>
      <c r="B22" s="287" t="s">
        <v>282</v>
      </c>
      <c r="C22" s="294"/>
      <c r="D22" s="294"/>
      <c r="E22" s="294"/>
      <c r="F22" s="294"/>
    </row>
    <row r="23" spans="1:11" ht="15">
      <c r="B23" s="288" t="s">
        <v>283</v>
      </c>
    </row>
    <row r="24" spans="1:11" ht="15">
      <c r="B24" s="288" t="s">
        <v>313</v>
      </c>
    </row>
    <row r="25" spans="1:11" ht="12.75" customHeight="1">
      <c r="B25" s="288" t="s">
        <v>284</v>
      </c>
    </row>
    <row r="26" spans="1:11" ht="12.75" customHeight="1">
      <c r="B26" s="288" t="s">
        <v>285</v>
      </c>
    </row>
    <row r="27" spans="1:11" ht="12.75" customHeight="1">
      <c r="B27" s="288"/>
    </row>
    <row r="28" spans="1:11" ht="12.75" hidden="1" customHeight="1"/>
    <row r="29" spans="1:11" ht="12.75" hidden="1" customHeight="1"/>
    <row r="30" spans="1:11" ht="12.75" hidden="1" customHeight="1"/>
    <row r="31" spans="1:11" ht="12.75" hidden="1" customHeight="1"/>
    <row r="32" spans="1:11"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sheetData>
  <sheetProtection algorithmName="SHA-512" hashValue="0KAS32AVDUQW4BoDxFvh01TcEEySKdu9Y5r7fCb6yJSzvZ2vxbyNoqiyJC8dlL8PlT+LX9VmuZzh1g+8xqlXaQ==" saltValue="t9bCS6tMLOAfGNCnyKcz8Q==" spinCount="100000" sheet="1" objects="1" scenarios="1"/>
  <pageMargins left="0.74803149606299213" right="0.74803149606299213" top="0.98425196850393704" bottom="0.98425196850393704" header="0.51181102362204722" footer="0.51181102362204722"/>
  <pageSetup paperSize="9" scale="98" orientation="portrait" verticalDpi="1200" r:id="rId1"/>
  <headerFooter alignWithMargins="0"/>
  <colBreaks count="1" manualBreakCount="1">
    <brk id="2" max="3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D509C-FF5F-4E12-BB9C-045E88D3E43C}">
  <dimension ref="A1:K35"/>
  <sheetViews>
    <sheetView zoomScale="85" zoomScaleNormal="85" workbookViewId="0">
      <selection activeCell="K32" sqref="K32"/>
    </sheetView>
  </sheetViews>
  <sheetFormatPr defaultRowHeight="15"/>
  <cols>
    <col min="1" max="1" width="11.28515625" bestFit="1" customWidth="1"/>
    <col min="2" max="2" width="30.85546875" customWidth="1"/>
    <col min="3" max="3" width="17" bestFit="1" customWidth="1"/>
    <col min="4" max="4" width="10.140625" bestFit="1" customWidth="1"/>
    <col min="5" max="5" width="9.85546875" bestFit="1" customWidth="1"/>
    <col min="6" max="6" width="11.85546875" hidden="1" customWidth="1"/>
    <col min="7" max="7" width="11.28515625" hidden="1" customWidth="1"/>
    <col min="8" max="8" width="13.85546875" hidden="1" customWidth="1"/>
    <col min="9" max="9" width="15.28515625" bestFit="1" customWidth="1"/>
  </cols>
  <sheetData>
    <row r="1" spans="1:11">
      <c r="A1" s="41" t="s">
        <v>36</v>
      </c>
      <c r="B1" s="59" t="s">
        <v>28</v>
      </c>
      <c r="C1" s="39" t="s">
        <v>10</v>
      </c>
      <c r="D1" s="265" t="s">
        <v>35</v>
      </c>
      <c r="F1" s="1" t="s">
        <v>28</v>
      </c>
      <c r="G1" s="1" t="s">
        <v>29</v>
      </c>
      <c r="H1" s="1" t="s">
        <v>30</v>
      </c>
    </row>
    <row r="2" spans="1:11">
      <c r="A2" s="41" t="s">
        <v>37</v>
      </c>
      <c r="B2" s="59" t="s">
        <v>29</v>
      </c>
      <c r="C2" s="39" t="s">
        <v>2</v>
      </c>
      <c r="D2" s="265"/>
      <c r="F2" s="37" t="s">
        <v>10</v>
      </c>
      <c r="G2" t="s">
        <v>3</v>
      </c>
      <c r="H2" t="s">
        <v>32</v>
      </c>
    </row>
    <row r="3" spans="1:11">
      <c r="A3" s="41" t="s">
        <v>38</v>
      </c>
      <c r="B3" s="59" t="s">
        <v>30</v>
      </c>
      <c r="C3" s="39" t="s">
        <v>33</v>
      </c>
      <c r="D3" s="265"/>
      <c r="F3" s="37" t="s">
        <v>9</v>
      </c>
      <c r="G3" t="s">
        <v>0</v>
      </c>
      <c r="H3" t="s">
        <v>33</v>
      </c>
    </row>
    <row r="4" spans="1:11">
      <c r="A4" s="41" t="s">
        <v>39</v>
      </c>
      <c r="B4" s="59" t="s">
        <v>78</v>
      </c>
      <c r="C4" s="40">
        <v>27</v>
      </c>
      <c r="D4" s="265"/>
      <c r="F4" s="37" t="s">
        <v>8</v>
      </c>
      <c r="G4" t="s">
        <v>1</v>
      </c>
    </row>
    <row r="5" spans="1:11" ht="31.9" customHeight="1">
      <c r="A5" s="80" t="s">
        <v>79</v>
      </c>
      <c r="B5" s="82" t="s">
        <v>41</v>
      </c>
      <c r="C5" s="110" t="s">
        <v>80</v>
      </c>
      <c r="D5" s="1" t="s">
        <v>34</v>
      </c>
      <c r="E5" s="1" t="s">
        <v>40</v>
      </c>
      <c r="F5" s="37" t="s">
        <v>11</v>
      </c>
      <c r="G5" t="s">
        <v>2</v>
      </c>
    </row>
    <row r="6" spans="1:11" ht="15.75">
      <c r="A6" s="50">
        <v>2</v>
      </c>
      <c r="B6" s="91" t="s">
        <v>55</v>
      </c>
      <c r="C6" s="50">
        <f>$C$4*E6</f>
        <v>-0.91800000000000004</v>
      </c>
      <c r="D6" s="42">
        <f>C6-A6</f>
        <v>-2.9180000000000001</v>
      </c>
      <c r="E6" s="18">
        <f>HLOOKUP($B$30,'Kundinsikt siffror RegionProfil'!$D$29:$BQ$52,2,FALSE)</f>
        <v>-3.4000000000000002E-2</v>
      </c>
      <c r="J6" s="33"/>
      <c r="K6" s="31"/>
    </row>
    <row r="7" spans="1:11" ht="15.75">
      <c r="A7" s="111">
        <v>7</v>
      </c>
      <c r="B7" s="92" t="s">
        <v>19</v>
      </c>
      <c r="C7" s="111">
        <f t="shared" ref="C7:C28" si="0">$C$4*E7</f>
        <v>0.27000000000000007</v>
      </c>
      <c r="D7" s="112">
        <f t="shared" ref="D7:D24" si="1">C7-A7</f>
        <v>-6.7299999999999995</v>
      </c>
      <c r="E7" s="19">
        <f>HLOOKUP($B$30,'Kundinsikt siffror RegionProfil'!$D$29:$BQ$52,3,FALSE)</f>
        <v>1.0000000000000002E-2</v>
      </c>
      <c r="J7" s="33"/>
      <c r="K7" s="31"/>
    </row>
    <row r="8" spans="1:11" ht="15.75">
      <c r="A8" s="52">
        <v>3</v>
      </c>
      <c r="B8" s="93" t="s">
        <v>56</v>
      </c>
      <c r="C8" s="52">
        <f t="shared" si="0"/>
        <v>0.216</v>
      </c>
      <c r="D8" s="44">
        <f t="shared" si="1"/>
        <v>-2.7839999999999998</v>
      </c>
      <c r="E8" s="20">
        <f>HLOOKUP($B$30,'Kundinsikt siffror RegionProfil'!$D$29:$BQ$52,4,FALSE)</f>
        <v>8.0000000000000002E-3</v>
      </c>
      <c r="J8" s="33"/>
      <c r="K8" s="31"/>
    </row>
    <row r="9" spans="1:11" ht="15.75">
      <c r="A9" s="52">
        <v>2</v>
      </c>
      <c r="B9" s="93" t="s">
        <v>57</v>
      </c>
      <c r="C9" s="52">
        <f t="shared" si="0"/>
        <v>0.18899999999999997</v>
      </c>
      <c r="D9" s="44">
        <f t="shared" si="1"/>
        <v>-1.8109999999999999</v>
      </c>
      <c r="E9" s="20">
        <f>HLOOKUP($B$30,'Kundinsikt siffror RegionProfil'!$D$29:$BQ$52,5,FALSE)</f>
        <v>6.9999999999999993E-3</v>
      </c>
      <c r="J9" s="33"/>
      <c r="K9" s="31"/>
    </row>
    <row r="10" spans="1:11" ht="15.75">
      <c r="A10" s="53">
        <v>2</v>
      </c>
      <c r="B10" s="94" t="s">
        <v>58</v>
      </c>
      <c r="C10" s="53">
        <f t="shared" si="0"/>
        <v>0.40499999999999997</v>
      </c>
      <c r="D10" s="45">
        <f t="shared" si="1"/>
        <v>-1.595</v>
      </c>
      <c r="E10" s="21">
        <f>HLOOKUP($B$30,'Kundinsikt siffror RegionProfil'!$D$29:$BQ$52,6,FALSE)</f>
        <v>1.4999999999999999E-2</v>
      </c>
      <c r="J10" s="33"/>
      <c r="K10" s="31"/>
    </row>
    <row r="11" spans="1:11" ht="15.75">
      <c r="A11" s="53">
        <v>2</v>
      </c>
      <c r="B11" s="94" t="s">
        <v>59</v>
      </c>
      <c r="C11" s="53">
        <f t="shared" si="0"/>
        <v>8.1000000000000003E-2</v>
      </c>
      <c r="D11" s="45">
        <f t="shared" si="1"/>
        <v>-1.919</v>
      </c>
      <c r="E11" s="21">
        <f>HLOOKUP($B$30,'Kundinsikt siffror RegionProfil'!$D$29:$BQ$52,7,FALSE)</f>
        <v>3.0000000000000001E-3</v>
      </c>
      <c r="J11" s="33"/>
      <c r="K11" s="31"/>
    </row>
    <row r="12" spans="1:11" ht="15.75">
      <c r="A12" s="53">
        <v>4</v>
      </c>
      <c r="B12" s="94" t="s">
        <v>60</v>
      </c>
      <c r="C12" s="53">
        <f t="shared" si="0"/>
        <v>0.64799999999999991</v>
      </c>
      <c r="D12" s="45">
        <f t="shared" si="1"/>
        <v>-3.3520000000000003</v>
      </c>
      <c r="E12" s="21">
        <f>HLOOKUP($B$30,'Kundinsikt siffror RegionProfil'!$D$29:$BQ$52,8,FALSE)</f>
        <v>2.3999999999999997E-2</v>
      </c>
      <c r="J12" s="33"/>
      <c r="K12" s="31"/>
    </row>
    <row r="13" spans="1:11" ht="15.75">
      <c r="A13" s="53">
        <v>1</v>
      </c>
      <c r="B13" s="94" t="s">
        <v>61</v>
      </c>
      <c r="C13" s="53">
        <f t="shared" si="0"/>
        <v>8.1000000000000003E-2</v>
      </c>
      <c r="D13" s="45">
        <f t="shared" si="1"/>
        <v>-0.91900000000000004</v>
      </c>
      <c r="E13" s="21">
        <f>HLOOKUP($B$30,'Kundinsikt siffror RegionProfil'!$D$29:$BQ$52,9,FALSE)</f>
        <v>3.0000000000000001E-3</v>
      </c>
      <c r="J13" s="33"/>
      <c r="K13" s="31"/>
    </row>
    <row r="14" spans="1:11" ht="15.75">
      <c r="A14" s="53">
        <v>2</v>
      </c>
      <c r="B14" s="94" t="s">
        <v>62</v>
      </c>
      <c r="C14" s="53">
        <f t="shared" si="0"/>
        <v>-2.7E-2</v>
      </c>
      <c r="D14" s="45">
        <f t="shared" si="1"/>
        <v>-2.0270000000000001</v>
      </c>
      <c r="E14" s="21">
        <f>HLOOKUP($B$30,'Kundinsikt siffror RegionProfil'!$D$29:$BQ$52,10,FALSE)</f>
        <v>-1E-3</v>
      </c>
      <c r="J14" s="33"/>
      <c r="K14" s="31"/>
    </row>
    <row r="15" spans="1:11" ht="15.75">
      <c r="A15" s="113">
        <v>3</v>
      </c>
      <c r="B15" s="95" t="s">
        <v>20</v>
      </c>
      <c r="C15" s="113">
        <f t="shared" si="0"/>
        <v>-0.83699999999999997</v>
      </c>
      <c r="D15" s="114">
        <f t="shared" si="1"/>
        <v>-3.8369999999999997</v>
      </c>
      <c r="E15" s="24">
        <f>HLOOKUP($B$30,'Kundinsikt siffror RegionProfil'!$D$29:$BQ$52,11,FALSE)</f>
        <v>-3.1E-2</v>
      </c>
      <c r="J15" s="33"/>
      <c r="K15" s="31"/>
    </row>
    <row r="16" spans="1:11" ht="15.75">
      <c r="A16" s="116">
        <v>2</v>
      </c>
      <c r="B16" s="115" t="s">
        <v>63</v>
      </c>
      <c r="C16" s="116">
        <f t="shared" si="0"/>
        <v>-2.7E-2</v>
      </c>
      <c r="D16" s="117">
        <f t="shared" si="1"/>
        <v>-2.0270000000000001</v>
      </c>
      <c r="E16" s="118">
        <f>HLOOKUP($B$30,'Kundinsikt siffror RegionProfil'!$D$29:$BQ$52,12,FALSE)</f>
        <v>-1E-3</v>
      </c>
      <c r="J16" s="33"/>
      <c r="K16" s="31"/>
    </row>
    <row r="17" spans="1:11" ht="15.75">
      <c r="A17" s="116">
        <v>0.5</v>
      </c>
      <c r="B17" s="96" t="s">
        <v>64</v>
      </c>
      <c r="C17" s="116">
        <f t="shared" si="0"/>
        <v>-8.1000000000000003E-2</v>
      </c>
      <c r="D17" s="117">
        <f t="shared" si="1"/>
        <v>-0.58099999999999996</v>
      </c>
      <c r="E17" s="118">
        <f>HLOOKUP($B$30,'Kundinsikt siffror RegionProfil'!$D$29:$BQ$52,13,FALSE)</f>
        <v>-3.0000000000000001E-3</v>
      </c>
      <c r="J17" s="33"/>
      <c r="K17" s="31"/>
    </row>
    <row r="18" spans="1:11" ht="15.75">
      <c r="A18" s="116">
        <v>1</v>
      </c>
      <c r="B18" s="96" t="s">
        <v>65</v>
      </c>
      <c r="C18" s="116">
        <f t="shared" si="0"/>
        <v>-8.1000000000000003E-2</v>
      </c>
      <c r="D18" s="117">
        <f t="shared" si="1"/>
        <v>-1.081</v>
      </c>
      <c r="E18" s="118">
        <f>HLOOKUP($B$30,'Kundinsikt siffror RegionProfil'!$D$29:$BQ$52,14,FALSE)</f>
        <v>-3.0000000000000001E-3</v>
      </c>
      <c r="J18" s="33"/>
      <c r="K18" s="31"/>
    </row>
    <row r="19" spans="1:11" ht="15.75">
      <c r="A19" s="116">
        <v>3</v>
      </c>
      <c r="B19" s="96" t="s">
        <v>66</v>
      </c>
      <c r="C19" s="116">
        <f t="shared" si="0"/>
        <v>-0.40499999999999997</v>
      </c>
      <c r="D19" s="117">
        <f t="shared" si="1"/>
        <v>-3.4049999999999998</v>
      </c>
      <c r="E19" s="118">
        <f>HLOOKUP($B$30,'Kundinsikt siffror RegionProfil'!$D$29:$BQ$52,15,FALSE)</f>
        <v>-1.4999999999999999E-2</v>
      </c>
      <c r="J19" s="33"/>
      <c r="K19" s="31"/>
    </row>
    <row r="20" spans="1:11" ht="15.75">
      <c r="A20" s="116">
        <v>1</v>
      </c>
      <c r="B20" s="96" t="s">
        <v>67</v>
      </c>
      <c r="C20" s="116">
        <f t="shared" si="0"/>
        <v>-8.1000000000000003E-2</v>
      </c>
      <c r="D20" s="117">
        <f t="shared" si="1"/>
        <v>-1.081</v>
      </c>
      <c r="E20" s="118">
        <f>HLOOKUP($B$30,'Kundinsikt siffror RegionProfil'!$D$29:$BQ$52,16,FALSE)</f>
        <v>-3.0000000000000001E-3</v>
      </c>
      <c r="J20" s="33"/>
      <c r="K20" s="31"/>
    </row>
    <row r="21" spans="1:11" ht="15.75">
      <c r="A21" s="120">
        <v>0.5</v>
      </c>
      <c r="B21" s="119" t="s">
        <v>68</v>
      </c>
      <c r="C21" s="120">
        <f t="shared" si="0"/>
        <v>-0.24300000000000002</v>
      </c>
      <c r="D21" s="121">
        <f t="shared" si="1"/>
        <v>-0.74299999999999999</v>
      </c>
      <c r="E21" s="122">
        <f>HLOOKUP($B$30,'Kundinsikt siffror RegionProfil'!$D$29:$BQ$52,17,FALSE)</f>
        <v>-9.0000000000000011E-3</v>
      </c>
      <c r="J21" s="33"/>
      <c r="K21" s="31"/>
    </row>
    <row r="22" spans="1:11" ht="15.75">
      <c r="A22" s="120">
        <v>5.5</v>
      </c>
      <c r="B22" s="119" t="s">
        <v>69</v>
      </c>
      <c r="C22" s="120">
        <f t="shared" si="0"/>
        <v>-0.18899999999999997</v>
      </c>
      <c r="D22" s="121">
        <f t="shared" si="1"/>
        <v>-5.6890000000000001</v>
      </c>
      <c r="E22" s="122">
        <f>HLOOKUP($B$30,'Kundinsikt siffror RegionProfil'!$D$29:$BQ$52,18,FALSE)</f>
        <v>-6.9999999999999993E-3</v>
      </c>
      <c r="J22" s="33"/>
      <c r="K22" s="31"/>
    </row>
    <row r="23" spans="1:11" ht="15.75">
      <c r="A23" s="120">
        <v>3</v>
      </c>
      <c r="B23" s="119" t="s">
        <v>70</v>
      </c>
      <c r="C23" s="120">
        <f t="shared" si="0"/>
        <v>-0.16200000000000001</v>
      </c>
      <c r="D23" s="121">
        <f t="shared" si="1"/>
        <v>-3.1619999999999999</v>
      </c>
      <c r="E23" s="122">
        <f>HLOOKUP($B$30,'Kundinsikt siffror RegionProfil'!$D$29:$BQ$52,19,FALSE)</f>
        <v>-6.0000000000000001E-3</v>
      </c>
      <c r="J23" s="33"/>
      <c r="K23" s="31"/>
    </row>
    <row r="24" spans="1:11" ht="15.75">
      <c r="A24" s="120">
        <v>0.5</v>
      </c>
      <c r="B24" s="119" t="s">
        <v>71</v>
      </c>
      <c r="C24" s="120">
        <f t="shared" si="0"/>
        <v>-5.3999999999999999E-2</v>
      </c>
      <c r="D24" s="121">
        <f t="shared" si="1"/>
        <v>-0.55400000000000005</v>
      </c>
      <c r="E24" s="122">
        <f>HLOOKUP($B$30,'Kundinsikt siffror RegionProfil'!$D$29:$BQ$52,20,FALSE)</f>
        <v>-2E-3</v>
      </c>
      <c r="J24" s="33"/>
      <c r="K24" s="31"/>
    </row>
    <row r="25" spans="1:11" ht="15.75">
      <c r="A25" s="123">
        <v>1</v>
      </c>
      <c r="B25" s="98" t="s">
        <v>72</v>
      </c>
      <c r="C25" s="123">
        <f t="shared" si="0"/>
        <v>0.40499999999999997</v>
      </c>
      <c r="D25" s="124">
        <f t="shared" ref="D25:D28" si="2">C25-A25</f>
        <v>-0.59499999999999997</v>
      </c>
      <c r="E25" s="25">
        <f>HLOOKUP($B$30,'Kundinsikt siffror RegionProfil'!$D$29:$BQ$52,21,FALSE)</f>
        <v>1.4999999999999999E-2</v>
      </c>
      <c r="J25" s="33"/>
      <c r="K25" s="31"/>
    </row>
    <row r="26" spans="1:11" ht="15.75">
      <c r="A26" s="123">
        <v>1</v>
      </c>
      <c r="B26" s="98" t="s">
        <v>73</v>
      </c>
      <c r="C26" s="123">
        <f t="shared" si="0"/>
        <v>0.35100000000000003</v>
      </c>
      <c r="D26" s="125">
        <f t="shared" si="2"/>
        <v>-0.64900000000000002</v>
      </c>
      <c r="E26" s="25">
        <f>HLOOKUP($B$30,'Kundinsikt siffror RegionProfil'!$D$29:$BQ$52,22,FALSE)</f>
        <v>1.3000000000000001E-2</v>
      </c>
      <c r="J26" s="33"/>
      <c r="K26" s="31"/>
    </row>
    <row r="27" spans="1:11" ht="15.75">
      <c r="A27" s="123">
        <v>2</v>
      </c>
      <c r="B27" s="98" t="s">
        <v>74</v>
      </c>
      <c r="C27" s="123">
        <f t="shared" si="0"/>
        <v>0.189</v>
      </c>
      <c r="D27" s="125">
        <f t="shared" si="2"/>
        <v>-1.8109999999999999</v>
      </c>
      <c r="E27" s="25">
        <f>HLOOKUP($B$30,'Kundinsikt siffror RegionProfil'!$D$29:$BQ$52,23,FALSE)</f>
        <v>7.0000000000000001E-3</v>
      </c>
      <c r="J27" s="33"/>
      <c r="K27" s="31"/>
    </row>
    <row r="28" spans="1:11" ht="15.75">
      <c r="A28" s="123">
        <v>1</v>
      </c>
      <c r="B28" s="98" t="s">
        <v>75</v>
      </c>
      <c r="C28" s="123">
        <f t="shared" si="0"/>
        <v>0.27</v>
      </c>
      <c r="D28" s="125">
        <f t="shared" si="2"/>
        <v>-0.73</v>
      </c>
      <c r="E28" s="25">
        <f>HLOOKUP($B$30,'Kundinsikt siffror RegionProfil'!$D$29:$BQ$52,24,FALSE)</f>
        <v>0.01</v>
      </c>
      <c r="J28" s="33"/>
      <c r="K28" s="31"/>
    </row>
    <row r="29" spans="1:11" ht="15.75">
      <c r="A29" s="58">
        <f>SUM(A6:A28)</f>
        <v>50</v>
      </c>
      <c r="B29" s="32" t="s">
        <v>52</v>
      </c>
      <c r="C29" s="58">
        <f>SUM(C6:C28)</f>
        <v>0</v>
      </c>
      <c r="E29" s="164">
        <f>SUM(E6:E28)</f>
        <v>0</v>
      </c>
      <c r="K29" s="31"/>
    </row>
    <row r="30" spans="1:11" hidden="1">
      <c r="B30" t="str">
        <f>CONCATENATE(C2,C1,C3)</f>
        <v>MaxiSydNej</v>
      </c>
    </row>
    <row r="31" spans="1:11" ht="31.9" customHeight="1">
      <c r="A31" s="268" t="s">
        <v>53</v>
      </c>
      <c r="B31" s="268"/>
      <c r="C31" s="268"/>
      <c r="D31" s="268"/>
      <c r="E31" s="268"/>
    </row>
    <row r="32" spans="1:11">
      <c r="B32" s="266" t="s">
        <v>5</v>
      </c>
      <c r="C32" s="266"/>
      <c r="D32" s="266"/>
      <c r="E32" s="266"/>
      <c r="F32" s="266"/>
      <c r="G32" s="266"/>
    </row>
    <row r="33" spans="2:7">
      <c r="B33" s="266" t="s">
        <v>6</v>
      </c>
      <c r="C33" s="266"/>
      <c r="D33" s="266"/>
      <c r="E33" s="266"/>
      <c r="F33" s="266"/>
      <c r="G33" s="266"/>
    </row>
    <row r="34" spans="2:7">
      <c r="B34" s="266" t="s">
        <v>7</v>
      </c>
      <c r="C34" s="266"/>
      <c r="D34" s="266"/>
      <c r="E34" s="266"/>
      <c r="F34" s="266"/>
      <c r="G34" s="266"/>
    </row>
    <row r="35" spans="2:7">
      <c r="B35" s="266" t="s">
        <v>4</v>
      </c>
      <c r="C35" s="266"/>
      <c r="D35" s="266"/>
      <c r="E35" s="266"/>
      <c r="F35" s="266"/>
      <c r="G35" s="266"/>
    </row>
  </sheetData>
  <mergeCells count="6">
    <mergeCell ref="B35:G35"/>
    <mergeCell ref="D1:D4"/>
    <mergeCell ref="A31:E31"/>
    <mergeCell ref="B32:G32"/>
    <mergeCell ref="B33:G33"/>
    <mergeCell ref="B34:G34"/>
  </mergeCells>
  <conditionalFormatting sqref="D6:D28">
    <cfRule type="colorScale" priority="33">
      <colorScale>
        <cfvo type="min"/>
        <cfvo type="percentile" val="50"/>
        <cfvo type="max"/>
        <color rgb="FFF8696B"/>
        <color rgb="FFFFEB84"/>
        <color rgb="FF63BE7B"/>
      </colorScale>
    </cfRule>
  </conditionalFormatting>
  <dataValidations count="3">
    <dataValidation type="list" allowBlank="1" showInputMessage="1" showErrorMessage="1" sqref="C3" xr:uid="{53C4A505-CF27-4E4A-B484-607A767CE53E}">
      <formula1>$H$2:$H$3</formula1>
    </dataValidation>
    <dataValidation type="list" allowBlank="1" showInputMessage="1" showErrorMessage="1" sqref="C2" xr:uid="{D5E2D62B-D6AB-4DF9-ABED-148856145A76}">
      <formula1>$G$2:$G$5</formula1>
    </dataValidation>
    <dataValidation type="list" allowBlank="1" showInputMessage="1" showErrorMessage="1" sqref="C1" xr:uid="{6C146184-A861-428E-9D98-FD1628FCD73A}">
      <formula1>Namn_Period_1</formula1>
    </dataValidation>
  </dataValidations>
  <pageMargins left="0.7" right="0.7" top="0.75" bottom="0.75" header="0.3" footer="0.3"/>
  <pageSetup paperSize="9"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7383D-784D-4FEF-91CE-D18698F34077}">
  <sheetPr>
    <pageSetUpPr fitToPage="1"/>
  </sheetPr>
  <dimension ref="A1:L16"/>
  <sheetViews>
    <sheetView zoomScaleNormal="100" workbookViewId="0">
      <selection activeCell="O26" sqref="O26"/>
    </sheetView>
  </sheetViews>
  <sheetFormatPr defaultRowHeight="15"/>
  <cols>
    <col min="1" max="1" width="12.28515625" customWidth="1"/>
    <col min="2" max="2" width="26.7109375" customWidth="1"/>
    <col min="3" max="3" width="16.28515625" bestFit="1" customWidth="1"/>
    <col min="4" max="4" width="10.140625" bestFit="1" customWidth="1"/>
    <col min="5" max="5" width="9.85546875" bestFit="1" customWidth="1"/>
    <col min="6" max="6" width="9.85546875" hidden="1" customWidth="1"/>
    <col min="7" max="7" width="11.85546875" hidden="1" customWidth="1"/>
    <col min="8" max="8" width="11.28515625" hidden="1" customWidth="1"/>
    <col min="9" max="9" width="13.85546875" hidden="1" customWidth="1"/>
    <col min="10" max="10" width="15.28515625" bestFit="1" customWidth="1"/>
    <col min="11" max="11" width="8.85546875" customWidth="1"/>
  </cols>
  <sheetData>
    <row r="1" spans="1:12">
      <c r="A1" s="41" t="s">
        <v>36</v>
      </c>
      <c r="B1" s="59" t="s">
        <v>28</v>
      </c>
      <c r="C1" s="236" t="s">
        <v>231</v>
      </c>
      <c r="D1" s="265" t="s">
        <v>35</v>
      </c>
      <c r="E1" s="133"/>
      <c r="G1" s="1" t="s">
        <v>28</v>
      </c>
      <c r="H1" s="1" t="s">
        <v>29</v>
      </c>
      <c r="I1" s="1" t="s">
        <v>30</v>
      </c>
    </row>
    <row r="2" spans="1:12">
      <c r="A2" s="41" t="s">
        <v>37</v>
      </c>
      <c r="B2" s="59" t="s">
        <v>29</v>
      </c>
      <c r="C2" s="236" t="s">
        <v>0</v>
      </c>
      <c r="D2" s="265"/>
      <c r="E2" s="133"/>
      <c r="G2" s="37" t="s">
        <v>10</v>
      </c>
      <c r="H2" t="s">
        <v>3</v>
      </c>
      <c r="I2" t="s">
        <v>32</v>
      </c>
    </row>
    <row r="3" spans="1:12">
      <c r="A3" s="41" t="s">
        <v>38</v>
      </c>
      <c r="B3" s="59" t="s">
        <v>30</v>
      </c>
      <c r="C3" s="236" t="s">
        <v>33</v>
      </c>
      <c r="D3" s="265"/>
      <c r="E3" s="133"/>
      <c r="G3" s="37" t="s">
        <v>9</v>
      </c>
      <c r="H3" t="s">
        <v>0</v>
      </c>
      <c r="I3" t="s">
        <v>33</v>
      </c>
    </row>
    <row r="4" spans="1:12">
      <c r="A4" s="41" t="s">
        <v>39</v>
      </c>
      <c r="B4" s="59" t="s">
        <v>78</v>
      </c>
      <c r="C4" s="237">
        <v>10</v>
      </c>
      <c r="D4" s="265"/>
      <c r="E4" s="133"/>
      <c r="G4" s="37" t="s">
        <v>8</v>
      </c>
      <c r="H4" t="s">
        <v>1</v>
      </c>
    </row>
    <row r="5" spans="1:12" ht="31.9" customHeight="1">
      <c r="A5" s="80" t="s">
        <v>79</v>
      </c>
      <c r="B5" s="82" t="s">
        <v>41</v>
      </c>
      <c r="C5" s="127" t="s">
        <v>80</v>
      </c>
      <c r="D5" s="1" t="s">
        <v>34</v>
      </c>
      <c r="E5" s="1" t="s">
        <v>40</v>
      </c>
      <c r="F5" s="1" t="s">
        <v>40</v>
      </c>
      <c r="G5" s="37" t="s">
        <v>11</v>
      </c>
      <c r="H5" t="s">
        <v>2</v>
      </c>
    </row>
    <row r="6" spans="1:12" ht="15.75">
      <c r="A6" s="238">
        <v>1</v>
      </c>
      <c r="B6" s="98" t="s">
        <v>72</v>
      </c>
      <c r="C6" s="123">
        <f>$C$4*E6</f>
        <v>2.3283816346051762</v>
      </c>
      <c r="D6" s="124">
        <f t="shared" ref="D6:D9" si="0">C6-A6</f>
        <v>1.3283816346051762</v>
      </c>
      <c r="E6" s="128">
        <f>F6/$F$10</f>
        <v>0.23283816346051761</v>
      </c>
      <c r="F6" s="25">
        <f>HLOOKUP($B$11,'Kundinsikt siffror RegionProfil'!$D$29:$BQ$52,21,FALSE)</f>
        <v>3.8334544325006409E-2</v>
      </c>
      <c r="K6" s="33"/>
      <c r="L6" s="31"/>
    </row>
    <row r="7" spans="1:12" ht="15.75">
      <c r="A7" s="238">
        <v>1</v>
      </c>
      <c r="B7" s="98" t="s">
        <v>73</v>
      </c>
      <c r="C7" s="123">
        <f t="shared" ref="C7:C9" si="1">$C$4*E7</f>
        <v>2.2852324132139259</v>
      </c>
      <c r="D7" s="125">
        <f t="shared" si="0"/>
        <v>1.2852324132139259</v>
      </c>
      <c r="E7" s="128">
        <f t="shared" ref="E7:E9" si="2">F7/$F$10</f>
        <v>0.2285232413213926</v>
      </c>
      <c r="F7" s="25">
        <f>HLOOKUP($B$11,'Kundinsikt siffror RegionProfil'!$D$29:$BQ$52,22,FALSE)</f>
        <v>3.7624134263602158E-2</v>
      </c>
      <c r="K7" s="33"/>
      <c r="L7" s="31"/>
    </row>
    <row r="8" spans="1:12" ht="15.75">
      <c r="A8" s="238">
        <v>1</v>
      </c>
      <c r="B8" s="98" t="s">
        <v>74</v>
      </c>
      <c r="C8" s="123">
        <f t="shared" si="1"/>
        <v>3.640191060735813</v>
      </c>
      <c r="D8" s="125">
        <f t="shared" si="0"/>
        <v>2.640191060735813</v>
      </c>
      <c r="E8" s="128">
        <f t="shared" si="2"/>
        <v>0.36401910607358129</v>
      </c>
      <c r="F8" s="25">
        <f>HLOOKUP($B$11,'Kundinsikt siffror RegionProfil'!$D$29:$BQ$52,23,FALSE)</f>
        <v>5.9932213643719014E-2</v>
      </c>
      <c r="K8" s="33"/>
      <c r="L8" s="31"/>
    </row>
    <row r="9" spans="1:12" ht="15.75">
      <c r="A9" s="238">
        <v>1</v>
      </c>
      <c r="B9" s="98" t="s">
        <v>75</v>
      </c>
      <c r="C9" s="123">
        <f t="shared" si="1"/>
        <v>1.746194891445084</v>
      </c>
      <c r="D9" s="125">
        <f t="shared" si="0"/>
        <v>0.746194891445084</v>
      </c>
      <c r="E9" s="128">
        <f t="shared" si="2"/>
        <v>0.17461948914450839</v>
      </c>
      <c r="F9" s="25">
        <f>HLOOKUP($B$11,'Kundinsikt siffror RegionProfil'!$D$29:$BQ$52,24,FALSE)</f>
        <v>2.8749404509691677E-2</v>
      </c>
      <c r="K9" s="33"/>
      <c r="L9" s="31"/>
    </row>
    <row r="10" spans="1:12" ht="15.75">
      <c r="A10" s="58">
        <f>SUM(A6:A9)</f>
        <v>4</v>
      </c>
      <c r="B10" s="32" t="s">
        <v>88</v>
      </c>
      <c r="C10" s="58">
        <f>SUM(C6:C9)</f>
        <v>9.9999999999999982</v>
      </c>
      <c r="E10" s="131">
        <f>SUM(E6:E9)</f>
        <v>0.99999999999999989</v>
      </c>
      <c r="F10" s="31">
        <f>SUM(F6:F9)</f>
        <v>0.16464029674201927</v>
      </c>
      <c r="L10" s="31"/>
    </row>
    <row r="11" spans="1:12" hidden="1">
      <c r="B11" t="str">
        <f>CONCATENATE(C2,C1,C3)</f>
        <v>SupermarketSkånemejerierNej</v>
      </c>
    </row>
    <row r="12" spans="1:12" ht="31.9" customHeight="1">
      <c r="A12" s="267" t="s">
        <v>53</v>
      </c>
      <c r="B12" s="267"/>
      <c r="C12" s="267"/>
      <c r="D12" s="267"/>
      <c r="E12" s="267"/>
      <c r="F12" s="267"/>
    </row>
    <row r="13" spans="1:12">
      <c r="B13" s="266" t="s">
        <v>5</v>
      </c>
      <c r="C13" s="266"/>
      <c r="D13" s="266"/>
      <c r="E13" s="266"/>
      <c r="F13" s="266"/>
      <c r="G13" s="266"/>
      <c r="H13" s="266"/>
    </row>
    <row r="14" spans="1:12">
      <c r="B14" s="266" t="s">
        <v>6</v>
      </c>
      <c r="C14" s="266"/>
      <c r="D14" s="266"/>
      <c r="E14" s="266"/>
      <c r="F14" s="266"/>
      <c r="G14" s="266"/>
      <c r="H14" s="266"/>
    </row>
    <row r="15" spans="1:12">
      <c r="B15" s="266" t="s">
        <v>7</v>
      </c>
      <c r="C15" s="266"/>
      <c r="D15" s="266"/>
      <c r="E15" s="266"/>
      <c r="F15" s="266"/>
      <c r="G15" s="266"/>
      <c r="H15" s="266"/>
    </row>
    <row r="16" spans="1:12">
      <c r="B16" s="266" t="s">
        <v>4</v>
      </c>
      <c r="C16" s="266"/>
      <c r="D16" s="266"/>
      <c r="E16" s="266"/>
      <c r="F16" s="266"/>
      <c r="G16" s="266"/>
      <c r="H16" s="266"/>
    </row>
  </sheetData>
  <sheetProtection sheet="1" objects="1" scenarios="1"/>
  <mergeCells count="6">
    <mergeCell ref="B16:H16"/>
    <mergeCell ref="D1:D4"/>
    <mergeCell ref="A12:F12"/>
    <mergeCell ref="B13:H13"/>
    <mergeCell ref="B14:H14"/>
    <mergeCell ref="B15:H15"/>
  </mergeCells>
  <conditionalFormatting sqref="D6:D9">
    <cfRule type="colorScale" priority="34">
      <colorScale>
        <cfvo type="min"/>
        <cfvo type="percentile" val="50"/>
        <cfvo type="max"/>
        <color rgb="FFF8696B"/>
        <color rgb="FFFFEB84"/>
        <color rgb="FF63BE7B"/>
      </colorScale>
    </cfRule>
  </conditionalFormatting>
  <dataValidations count="3">
    <dataValidation type="list" allowBlank="1" showInputMessage="1" showErrorMessage="1" sqref="C1" xr:uid="{3F6A8794-573C-4007-89D7-29565E513F9B}">
      <formula1>Namn_Period_1</formula1>
    </dataValidation>
    <dataValidation type="list" allowBlank="1" showInputMessage="1" showErrorMessage="1" sqref="C2" xr:uid="{66A6ED2A-D297-4ED4-A15B-B5E302E58BDA}">
      <formula1>$H$2:$H$5</formula1>
    </dataValidation>
    <dataValidation type="list" allowBlank="1" showInputMessage="1" showErrorMessage="1" sqref="C3" xr:uid="{64229C2E-FA56-4DA5-B7A5-86760614958C}">
      <formula1>$I$2:$I$3</formula1>
    </dataValidation>
  </dataValidations>
  <pageMargins left="0.70866141732283472" right="0.70866141732283472" top="0.74803149606299213" bottom="0.74803149606299213" header="0.31496062992125984" footer="0.31496062992125984"/>
  <pageSetup paperSize="9" orientation="landscape"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10FC5-FC21-43CE-A3F4-EA464E9AE67B}">
  <sheetPr>
    <pageSetUpPr fitToPage="1"/>
  </sheetPr>
  <dimension ref="A1:G106"/>
  <sheetViews>
    <sheetView zoomScale="97" zoomScaleNormal="97" workbookViewId="0">
      <selection activeCell="K90" sqref="K90"/>
    </sheetView>
  </sheetViews>
  <sheetFormatPr defaultRowHeight="15"/>
  <cols>
    <col min="1" max="1" width="16.7109375" customWidth="1"/>
    <col min="2" max="2" width="43.85546875" bestFit="1" customWidth="1"/>
    <col min="3" max="3" width="17" bestFit="1" customWidth="1"/>
    <col min="4" max="4" width="10.140625" bestFit="1" customWidth="1"/>
    <col min="5" max="5" width="9.85546875" style="159" customWidth="1"/>
    <col min="6" max="6" width="12" customWidth="1"/>
    <col min="7" max="7" width="4" customWidth="1"/>
    <col min="8" max="8" width="11.28515625" customWidth="1"/>
    <col min="9" max="9" width="13.85546875" customWidth="1"/>
    <col min="10" max="10" width="15.28515625" bestFit="1" customWidth="1"/>
    <col min="11" max="11" width="8.85546875" customWidth="1"/>
  </cols>
  <sheetData>
    <row r="1" spans="1:7" ht="14.45" customHeight="1">
      <c r="A1" s="269" t="s">
        <v>173</v>
      </c>
      <c r="B1" s="59" t="s">
        <v>109</v>
      </c>
      <c r="C1" s="168" t="str">
        <f>'Balansera segmenten (laktosfri)'!C1</f>
        <v>Skånemejerier</v>
      </c>
      <c r="D1" s="133"/>
      <c r="E1" s="160"/>
    </row>
    <row r="2" spans="1:7">
      <c r="A2" s="269"/>
      <c r="B2" s="59" t="s">
        <v>110</v>
      </c>
      <c r="C2" s="168" t="str">
        <f>'Balansera segmenten (laktosfri)'!C2</f>
        <v>Supermarket</v>
      </c>
      <c r="D2" s="133"/>
      <c r="E2" s="160"/>
    </row>
    <row r="3" spans="1:7">
      <c r="A3" s="269"/>
      <c r="B3" s="59" t="s">
        <v>30</v>
      </c>
      <c r="C3" s="168" t="str">
        <f>'Balansera segmenten (laktosfri)'!C3</f>
        <v>Nej</v>
      </c>
      <c r="D3" s="133"/>
      <c r="E3" s="160"/>
    </row>
    <row r="4" spans="1:7">
      <c r="A4" s="269"/>
      <c r="B4" s="59" t="s">
        <v>78</v>
      </c>
      <c r="C4" s="168">
        <f>'Balansera segmenten (laktosfri)'!C4</f>
        <v>10</v>
      </c>
      <c r="D4" s="133"/>
      <c r="E4" s="160"/>
      <c r="F4" t="str">
        <f>'Balansera segmenten (laktosfri)'!B11</f>
        <v>SupermarketSkånemejerierNej</v>
      </c>
    </row>
    <row r="5" spans="1:7" ht="30">
      <c r="A5" s="80" t="s">
        <v>79</v>
      </c>
      <c r="B5" s="82" t="s">
        <v>111</v>
      </c>
      <c r="C5" s="135" t="s">
        <v>80</v>
      </c>
      <c r="D5" s="1" t="s">
        <v>34</v>
      </c>
      <c r="E5" s="30" t="s">
        <v>40</v>
      </c>
      <c r="F5" s="1" t="s">
        <v>40</v>
      </c>
    </row>
    <row r="6" spans="1:7" hidden="1">
      <c r="A6" s="80"/>
      <c r="B6" s="138" t="s">
        <v>112</v>
      </c>
      <c r="C6" s="135"/>
      <c r="D6" s="1"/>
      <c r="E6" s="30"/>
      <c r="F6" s="136">
        <f>HLOOKUP('Balansera subsegmenten'!$F$4,'Kundinsikt siffror RegionProfil'!$D$60:$BQ$160,G6,FALSE)</f>
        <v>4.7315276388838354E-2</v>
      </c>
      <c r="G6">
        <v>2</v>
      </c>
    </row>
    <row r="7" spans="1:7" hidden="1">
      <c r="A7" s="80"/>
      <c r="B7" s="138" t="s">
        <v>113</v>
      </c>
      <c r="C7" s="135"/>
      <c r="D7" s="1"/>
      <c r="E7" s="30"/>
      <c r="F7" s="136">
        <f>HLOOKUP('Balansera subsegmenten'!$F$4,'Kundinsikt siffror RegionProfil'!$D$60:$BQ$160,G7,FALSE)</f>
        <v>-1.7176924334193416E-2</v>
      </c>
      <c r="G7">
        <v>3</v>
      </c>
    </row>
    <row r="8" spans="1:7" hidden="1">
      <c r="A8" s="80"/>
      <c r="B8" s="83" t="s">
        <v>55</v>
      </c>
      <c r="C8" s="135"/>
      <c r="D8" s="1"/>
      <c r="E8" s="30"/>
      <c r="F8" s="136">
        <f>HLOOKUP('Balansera subsegmenten'!$F$4,'Kundinsikt siffror RegionProfil'!$D$60:$BQ$160,G8,FALSE)</f>
        <v>6.4138197130337082E-2</v>
      </c>
      <c r="G8">
        <v>4</v>
      </c>
    </row>
    <row r="9" spans="1:7" hidden="1">
      <c r="A9" s="80"/>
      <c r="B9" s="139" t="s">
        <v>114</v>
      </c>
      <c r="C9" s="135"/>
      <c r="D9" s="1"/>
      <c r="E9" s="30"/>
      <c r="F9" s="136">
        <f>HLOOKUP('Balansera subsegmenten'!$F$4,'Kundinsikt siffror RegionProfil'!$D$60:$BQ$160,G9,FALSE)</f>
        <v>4.3249390179193214E-2</v>
      </c>
      <c r="G9">
        <v>5</v>
      </c>
    </row>
    <row r="10" spans="1:7" hidden="1">
      <c r="A10" s="80"/>
      <c r="B10" s="139" t="s">
        <v>115</v>
      </c>
      <c r="C10" s="135"/>
      <c r="D10" s="1"/>
      <c r="E10" s="30"/>
      <c r="F10" s="136">
        <f>HLOOKUP('Balansera subsegmenten'!$F$4,'Kundinsikt siffror RegionProfil'!$D$60:$BQ$160,G10,FALSE)</f>
        <v>4.8103168744330752E-2</v>
      </c>
      <c r="G10">
        <v>6</v>
      </c>
    </row>
    <row r="11" spans="1:7" hidden="1">
      <c r="A11" s="80"/>
      <c r="B11" s="139" t="s">
        <v>116</v>
      </c>
      <c r="C11" s="135"/>
      <c r="D11" s="1"/>
      <c r="E11" s="30"/>
      <c r="F11" s="136">
        <f>HLOOKUP('Balansera subsegmenten'!$F$4,'Kundinsikt siffror RegionProfil'!$D$60:$BQ$160,G11,FALSE)</f>
        <v>7.0240612942531616E-2</v>
      </c>
      <c r="G11">
        <v>7</v>
      </c>
    </row>
    <row r="12" spans="1:7" hidden="1">
      <c r="A12" s="80"/>
      <c r="B12" s="84" t="s">
        <v>19</v>
      </c>
      <c r="C12" s="135"/>
      <c r="D12" s="1"/>
      <c r="E12" s="30"/>
      <c r="F12" s="136">
        <f>HLOOKUP('Balansera subsegmenten'!$F$4,'Kundinsikt siffror RegionProfil'!$D$60:$BQ$160,G12,FALSE)</f>
        <v>0.14159317186605558</v>
      </c>
      <c r="G12">
        <v>8</v>
      </c>
    </row>
    <row r="13" spans="1:7" hidden="1">
      <c r="A13" s="80"/>
      <c r="B13" s="140" t="s">
        <v>117</v>
      </c>
      <c r="C13" s="135"/>
      <c r="D13" s="1"/>
      <c r="E13" s="30"/>
      <c r="F13" s="136">
        <f>HLOOKUP('Balansera subsegmenten'!$F$4,'Kundinsikt siffror RegionProfil'!$D$60:$BQ$160,G13,FALSE)</f>
        <v>1.098554633669855E-2</v>
      </c>
      <c r="G13">
        <v>9</v>
      </c>
    </row>
    <row r="14" spans="1:7" hidden="1">
      <c r="A14" s="80"/>
      <c r="B14" s="140" t="s">
        <v>118</v>
      </c>
      <c r="C14" s="135"/>
      <c r="D14" s="1"/>
      <c r="E14" s="30"/>
      <c r="F14" s="136">
        <f>HLOOKUP('Balansera subsegmenten'!$F$4,'Kundinsikt siffror RegionProfil'!$D$60:$BQ$160,G14,FALSE)</f>
        <v>1.5033718500983385E-2</v>
      </c>
      <c r="G14">
        <v>10</v>
      </c>
    </row>
    <row r="15" spans="1:7" hidden="1">
      <c r="A15" s="80"/>
      <c r="B15" s="140" t="s">
        <v>119</v>
      </c>
      <c r="C15" s="135"/>
      <c r="D15" s="1"/>
      <c r="E15" s="30"/>
      <c r="F15" s="136">
        <f>HLOOKUP('Balansera subsegmenten'!$F$4,'Kundinsikt siffror RegionProfil'!$D$60:$BQ$160,G15,FALSE)</f>
        <v>1.7780371554967533E-2</v>
      </c>
      <c r="G15">
        <v>11</v>
      </c>
    </row>
    <row r="16" spans="1:7" hidden="1">
      <c r="A16" s="80"/>
      <c r="B16" s="140" t="s">
        <v>120</v>
      </c>
      <c r="C16" s="135"/>
      <c r="D16" s="1"/>
      <c r="E16" s="30"/>
      <c r="F16" s="136">
        <f>HLOOKUP('Balansera subsegmenten'!$F$4,'Kundinsikt siffror RegionProfil'!$D$60:$BQ$160,G16,FALSE)</f>
        <v>1.5932744259473428E-2</v>
      </c>
      <c r="G16">
        <v>12</v>
      </c>
    </row>
    <row r="17" spans="1:7" hidden="1">
      <c r="A17" s="80"/>
      <c r="B17" s="140" t="s">
        <v>121</v>
      </c>
      <c r="C17" s="135"/>
      <c r="D17" s="1"/>
      <c r="E17" s="30"/>
      <c r="F17" s="136">
        <f>HLOOKUP('Balansera subsegmenten'!$F$4,'Kundinsikt siffror RegionProfil'!$D$60:$BQ$160,G17,FALSE)</f>
        <v>1.1343111639230864E-2</v>
      </c>
      <c r="G17">
        <v>13</v>
      </c>
    </row>
    <row r="18" spans="1:7" hidden="1">
      <c r="A18" s="80"/>
      <c r="B18" s="140" t="s">
        <v>122</v>
      </c>
      <c r="C18" s="135"/>
      <c r="D18" s="1"/>
      <c r="E18" s="30"/>
      <c r="F18" s="136">
        <f>HLOOKUP('Balansera subsegmenten'!$F$4,'Kundinsikt siffror RegionProfil'!$D$60:$BQ$160,G18,FALSE)</f>
        <v>2.0033745612737262E-2</v>
      </c>
      <c r="G18">
        <v>14</v>
      </c>
    </row>
    <row r="19" spans="1:7" hidden="1">
      <c r="A19" s="80"/>
      <c r="B19" s="140" t="s">
        <v>123</v>
      </c>
      <c r="C19" s="135"/>
      <c r="D19" s="1"/>
      <c r="E19" s="30"/>
      <c r="F19" s="136">
        <f>HLOOKUP('Balansera subsegmenten'!$F$4,'Kundinsikt siffror RegionProfil'!$D$60:$BQ$160,G19,FALSE)</f>
        <v>8.6948355207354562E-3</v>
      </c>
      <c r="G19">
        <v>15</v>
      </c>
    </row>
    <row r="20" spans="1:7" hidden="1">
      <c r="A20" s="80"/>
      <c r="B20" s="85" t="s">
        <v>56</v>
      </c>
      <c r="C20" s="135"/>
      <c r="D20" s="1"/>
      <c r="E20" s="30"/>
      <c r="F20" s="136">
        <f>HLOOKUP('Balansera subsegmenten'!$F$4,'Kundinsikt siffror RegionProfil'!$D$60:$BQ$160,G20,FALSE)</f>
        <v>5.1804073424826479E-2</v>
      </c>
      <c r="G20">
        <v>16</v>
      </c>
    </row>
    <row r="21" spans="1:7" hidden="1">
      <c r="A21" s="80"/>
      <c r="B21" s="140" t="s">
        <v>124</v>
      </c>
      <c r="C21" s="135"/>
      <c r="D21" s="1"/>
      <c r="E21" s="30"/>
      <c r="F21" s="136">
        <f>HLOOKUP('Balansera subsegmenten'!$F$4,'Kundinsikt siffror RegionProfil'!$D$60:$BQ$160,G21,FALSE)</f>
        <v>1.463172632930866E-2</v>
      </c>
      <c r="G21">
        <v>17</v>
      </c>
    </row>
    <row r="22" spans="1:7" hidden="1">
      <c r="A22" s="80"/>
      <c r="B22" s="140" t="s">
        <v>125</v>
      </c>
      <c r="C22" s="135"/>
      <c r="D22" s="1"/>
      <c r="E22" s="30"/>
      <c r="F22" s="136">
        <f>HLOOKUP('Balansera subsegmenten'!$F$4,'Kundinsikt siffror RegionProfil'!$D$60:$BQ$160,G22,FALSE)</f>
        <v>1.0013432712112681E-2</v>
      </c>
      <c r="G22">
        <v>18</v>
      </c>
    </row>
    <row r="23" spans="1:7" hidden="1">
      <c r="A23" s="80"/>
      <c r="B23" s="140" t="s">
        <v>126</v>
      </c>
      <c r="C23" s="135"/>
      <c r="D23" s="1"/>
      <c r="E23" s="30"/>
      <c r="F23" s="136">
        <f>HLOOKUP('Balansera subsegmenten'!$F$4,'Kundinsikt siffror RegionProfil'!$D$60:$BQ$160,G23,FALSE)</f>
        <v>2.2337041704849056E-2</v>
      </c>
      <c r="G23">
        <v>19</v>
      </c>
    </row>
    <row r="24" spans="1:7" hidden="1">
      <c r="A24" s="80"/>
      <c r="B24" s="140" t="s">
        <v>127</v>
      </c>
      <c r="C24" s="135"/>
      <c r="D24" s="1"/>
      <c r="E24" s="30"/>
      <c r="F24" s="136">
        <f>HLOOKUP('Balansera subsegmenten'!$F$4,'Kundinsikt siffror RegionProfil'!$D$60:$BQ$160,G24,FALSE)</f>
        <v>1.0743900823655082E-2</v>
      </c>
      <c r="G24">
        <v>20</v>
      </c>
    </row>
    <row r="25" spans="1:7" hidden="1">
      <c r="A25" s="80"/>
      <c r="B25" s="140" t="s">
        <v>128</v>
      </c>
      <c r="C25" s="135"/>
      <c r="D25" s="1"/>
      <c r="E25" s="30"/>
      <c r="F25" s="136">
        <f>HLOOKUP('Balansera subsegmenten'!$F$4,'Kundinsikt siffror RegionProfil'!$D$60:$BQ$160,G25,FALSE)</f>
        <v>7.263526247663547E-3</v>
      </c>
      <c r="G25">
        <v>21</v>
      </c>
    </row>
    <row r="26" spans="1:7" hidden="1">
      <c r="A26" s="80"/>
      <c r="B26" s="85" t="s">
        <v>57</v>
      </c>
      <c r="C26" s="135"/>
      <c r="D26" s="1"/>
      <c r="E26" s="30"/>
      <c r="F26" s="136">
        <f>HLOOKUP('Balansera subsegmenten'!$F$4,'Kundinsikt siffror RegionProfil'!$D$60:$BQ$160,G26,FALSE)</f>
        <v>3.6989627817589028E-2</v>
      </c>
      <c r="G26">
        <v>22</v>
      </c>
    </row>
    <row r="27" spans="1:7" hidden="1">
      <c r="A27" s="80"/>
      <c r="B27" s="141" t="s">
        <v>129</v>
      </c>
      <c r="C27" s="135"/>
      <c r="D27" s="1"/>
      <c r="E27" s="30"/>
      <c r="F27" s="136">
        <f>HLOOKUP('Balansera subsegmenten'!$F$4,'Kundinsikt siffror RegionProfil'!$D$60:$BQ$160,G27,FALSE)</f>
        <v>2.8873781617146405E-2</v>
      </c>
      <c r="G27">
        <v>23</v>
      </c>
    </row>
    <row r="28" spans="1:7" hidden="1">
      <c r="A28" s="80"/>
      <c r="B28" s="141" t="s">
        <v>130</v>
      </c>
      <c r="C28" s="135"/>
      <c r="D28" s="1"/>
      <c r="E28" s="30"/>
      <c r="F28" s="136">
        <f>HLOOKUP('Balansera subsegmenten'!$F$4,'Kundinsikt siffror RegionProfil'!$D$60:$BQ$160,G28,FALSE)</f>
        <v>2.6102650522520962E-2</v>
      </c>
      <c r="G28">
        <v>24</v>
      </c>
    </row>
    <row r="29" spans="1:7" hidden="1">
      <c r="A29" s="80"/>
      <c r="B29" s="141" t="s">
        <v>131</v>
      </c>
      <c r="C29" s="135"/>
      <c r="D29" s="1"/>
      <c r="E29" s="30"/>
      <c r="F29" s="136">
        <f>HLOOKUP('Balansera subsegmenten'!$F$4,'Kundinsikt siffror RegionProfil'!$D$60:$BQ$160,G29,FALSE)</f>
        <v>1.6607804466932569E-2</v>
      </c>
      <c r="G29">
        <v>25</v>
      </c>
    </row>
    <row r="30" spans="1:7" hidden="1">
      <c r="A30" s="80"/>
      <c r="B30" s="86" t="s">
        <v>58</v>
      </c>
      <c r="C30" s="135"/>
      <c r="D30" s="1"/>
      <c r="E30" s="30"/>
      <c r="F30" s="136">
        <f>HLOOKUP('Balansera subsegmenten'!$F$4,'Kundinsikt siffror RegionProfil'!$D$60:$BQ$160,G30,FALSE)</f>
        <v>4.1584391530907795E-2</v>
      </c>
      <c r="G30">
        <v>26</v>
      </c>
    </row>
    <row r="31" spans="1:7" hidden="1">
      <c r="A31" s="80"/>
      <c r="B31" s="141" t="s">
        <v>132</v>
      </c>
      <c r="C31" s="135"/>
      <c r="D31" s="1"/>
      <c r="E31" s="30"/>
      <c r="F31" s="136">
        <f>HLOOKUP('Balansera subsegmenten'!$F$4,'Kundinsikt siffror RegionProfil'!$D$60:$BQ$160,G31,FALSE)</f>
        <v>2.3863346690390749E-2</v>
      </c>
      <c r="G31">
        <v>27</v>
      </c>
    </row>
    <row r="32" spans="1:7" hidden="1">
      <c r="A32" s="80"/>
      <c r="B32" s="141" t="s">
        <v>133</v>
      </c>
      <c r="C32" s="135"/>
      <c r="D32" s="1"/>
      <c r="E32" s="30"/>
      <c r="F32" s="136">
        <f>HLOOKUP('Balansera subsegmenten'!$F$4,'Kundinsikt siffror RegionProfil'!$D$60:$BQ$160,G32,FALSE)</f>
        <v>1.8743563088663959E-2</v>
      </c>
      <c r="G32">
        <v>28</v>
      </c>
    </row>
    <row r="33" spans="1:7" hidden="1">
      <c r="A33" s="80"/>
      <c r="B33" s="141" t="s">
        <v>134</v>
      </c>
      <c r="C33" s="135"/>
      <c r="D33" s="1"/>
      <c r="E33" s="30"/>
      <c r="F33" s="136">
        <f>HLOOKUP('Balansera subsegmenten'!$F$4,'Kundinsikt siffror RegionProfil'!$D$60:$BQ$160,G33,FALSE)</f>
        <v>8.7208899162091909E-3</v>
      </c>
      <c r="G33">
        <v>29</v>
      </c>
    </row>
    <row r="34" spans="1:7" hidden="1">
      <c r="A34" s="80"/>
      <c r="B34" s="86" t="s">
        <v>59</v>
      </c>
      <c r="C34" s="135"/>
      <c r="D34" s="1"/>
      <c r="E34" s="30"/>
      <c r="F34" s="136">
        <f>HLOOKUP('Balansera subsegmenten'!$F$4,'Kundinsikt siffror RegionProfil'!$D$60:$BQ$160,G34,FALSE)</f>
        <v>4.5327799695263897E-2</v>
      </c>
      <c r="G34">
        <v>30</v>
      </c>
    </row>
    <row r="35" spans="1:7" hidden="1">
      <c r="A35" s="80"/>
      <c r="B35" s="141" t="s">
        <v>135</v>
      </c>
      <c r="C35" s="135"/>
      <c r="D35" s="1"/>
      <c r="E35" s="30"/>
      <c r="F35" s="136">
        <f>HLOOKUP('Balansera subsegmenten'!$F$4,'Kundinsikt siffror RegionProfil'!$D$60:$BQ$160,G35,FALSE)</f>
        <v>2.7111035026062141E-2</v>
      </c>
      <c r="G35">
        <v>31</v>
      </c>
    </row>
    <row r="36" spans="1:7" hidden="1">
      <c r="A36" s="80"/>
      <c r="B36" s="141" t="s">
        <v>136</v>
      </c>
      <c r="C36" s="135"/>
      <c r="D36" s="1"/>
      <c r="E36" s="30"/>
      <c r="F36" s="136">
        <f>HLOOKUP('Balansera subsegmenten'!$F$4,'Kundinsikt siffror RegionProfil'!$D$60:$BQ$160,G36,FALSE)</f>
        <v>5.770920552491067E-2</v>
      </c>
      <c r="G36">
        <v>32</v>
      </c>
    </row>
    <row r="37" spans="1:7" hidden="1">
      <c r="A37" s="80"/>
      <c r="B37" s="141" t="s">
        <v>137</v>
      </c>
      <c r="C37" s="135"/>
      <c r="D37" s="1"/>
      <c r="E37" s="30"/>
      <c r="F37" s="136">
        <f>HLOOKUP('Balansera subsegmenten'!$F$4,'Kundinsikt siffror RegionProfil'!$D$60:$BQ$160,G37,FALSE)</f>
        <v>2.4773691993434304E-2</v>
      </c>
      <c r="G37">
        <v>33</v>
      </c>
    </row>
    <row r="38" spans="1:7" hidden="1">
      <c r="A38" s="80"/>
      <c r="B38" s="141" t="s">
        <v>138</v>
      </c>
      <c r="C38" s="135"/>
      <c r="D38" s="1"/>
      <c r="E38" s="30"/>
      <c r="F38" s="136">
        <f>HLOOKUP('Balansera subsegmenten'!$F$4,'Kundinsikt siffror RegionProfil'!$D$60:$BQ$160,G38,FALSE)</f>
        <v>3.0355459881188547E-2</v>
      </c>
      <c r="G38">
        <v>34</v>
      </c>
    </row>
    <row r="39" spans="1:7" hidden="1">
      <c r="A39" s="80"/>
      <c r="B39" s="86" t="s">
        <v>60</v>
      </c>
      <c r="C39" s="135"/>
      <c r="D39" s="1"/>
      <c r="E39" s="30"/>
      <c r="F39" s="136">
        <f>HLOOKUP('Balansera subsegmenten'!$F$4,'Kundinsikt siffror RegionProfil'!$D$60:$BQ$160,G39,FALSE)</f>
        <v>6.7949392425595681E-2</v>
      </c>
      <c r="G39">
        <v>35</v>
      </c>
    </row>
    <row r="40" spans="1:7" hidden="1">
      <c r="A40" s="80"/>
      <c r="B40" s="141" t="s">
        <v>139</v>
      </c>
      <c r="C40" s="135"/>
      <c r="D40" s="1"/>
      <c r="E40" s="30"/>
      <c r="F40" s="136">
        <f>HLOOKUP('Balansera subsegmenten'!$F$4,'Kundinsikt siffror RegionProfil'!$D$60:$BQ$160,G40,FALSE)</f>
        <v>7.4271170213013188E-3</v>
      </c>
      <c r="G40">
        <v>36</v>
      </c>
    </row>
    <row r="41" spans="1:7" hidden="1">
      <c r="A41" s="80"/>
      <c r="B41" s="141" t="s">
        <v>140</v>
      </c>
      <c r="C41" s="135"/>
      <c r="D41" s="1"/>
      <c r="E41" s="30"/>
      <c r="F41" s="136">
        <f>HLOOKUP('Balansera subsegmenten'!$F$4,'Kundinsikt siffror RegionProfil'!$D$60:$BQ$160,G41,FALSE)</f>
        <v>3.5402210614948804E-3</v>
      </c>
      <c r="G41">
        <v>37</v>
      </c>
    </row>
    <row r="42" spans="1:7" hidden="1">
      <c r="A42" s="80"/>
      <c r="B42" s="86" t="s">
        <v>61</v>
      </c>
      <c r="C42" s="135"/>
      <c r="D42" s="1"/>
      <c r="E42" s="30"/>
      <c r="F42" s="136">
        <f>HLOOKUP('Balansera subsegmenten'!$F$4,'Kundinsikt siffror RegionProfil'!$D$60:$BQ$160,G42,FALSE)</f>
        <v>7.9673380827961996E-3</v>
      </c>
      <c r="G42">
        <v>38</v>
      </c>
    </row>
    <row r="43" spans="1:7" hidden="1">
      <c r="A43" s="80"/>
      <c r="B43" s="141" t="s">
        <v>141</v>
      </c>
      <c r="C43" s="135"/>
      <c r="D43" s="1"/>
      <c r="E43" s="30"/>
      <c r="F43" s="136">
        <f>HLOOKUP('Balansera subsegmenten'!$F$4,'Kundinsikt siffror RegionProfil'!$D$60:$BQ$160,G43,FALSE)</f>
        <v>3.4749886324289131E-3</v>
      </c>
      <c r="G43">
        <v>39</v>
      </c>
    </row>
    <row r="44" spans="1:7" hidden="1">
      <c r="A44" s="80"/>
      <c r="B44" s="141" t="s">
        <v>142</v>
      </c>
      <c r="C44" s="135"/>
      <c r="D44" s="1"/>
      <c r="E44" s="30"/>
      <c r="F44" s="136">
        <f>HLOOKUP('Balansera subsegmenten'!$F$4,'Kundinsikt siffror RegionProfil'!$D$60:$BQ$160,G44,FALSE)</f>
        <v>1.4854179044473351E-2</v>
      </c>
      <c r="G44">
        <v>40</v>
      </c>
    </row>
    <row r="45" spans="1:7" hidden="1">
      <c r="A45" s="80"/>
      <c r="B45" s="141" t="s">
        <v>143</v>
      </c>
      <c r="C45" s="135"/>
      <c r="D45" s="1"/>
      <c r="E45" s="30"/>
      <c r="F45" s="136">
        <f>HLOOKUP('Balansera subsegmenten'!$F$4,'Kundinsikt siffror RegionProfil'!$D$60:$BQ$160,G45,FALSE)</f>
        <v>4.9238585757963352E-4</v>
      </c>
      <c r="G45">
        <v>41</v>
      </c>
    </row>
    <row r="46" spans="1:7" hidden="1">
      <c r="A46" s="80"/>
      <c r="B46" s="141" t="s">
        <v>144</v>
      </c>
      <c r="C46" s="135"/>
      <c r="D46" s="1"/>
      <c r="E46" s="30"/>
      <c r="F46" s="136">
        <f>HLOOKUP('Balansera subsegmenten'!$F$4,'Kundinsikt siffror RegionProfil'!$D$60:$BQ$160,G46,FALSE)</f>
        <v>4.9672195657006896E-3</v>
      </c>
      <c r="G46">
        <v>42</v>
      </c>
    </row>
    <row r="47" spans="1:7" hidden="1">
      <c r="A47" s="80"/>
      <c r="B47" s="86" t="s">
        <v>62</v>
      </c>
      <c r="C47" s="135"/>
      <c r="D47" s="1"/>
      <c r="E47" s="30"/>
      <c r="F47" s="136">
        <f>HLOOKUP('Balansera subsegmenten'!$F$4,'Kundinsikt siffror RegionProfil'!$D$60:$BQ$160,G47,FALSE)</f>
        <v>2.6788773100182586E-2</v>
      </c>
      <c r="G47">
        <v>43</v>
      </c>
    </row>
    <row r="48" spans="1:7" hidden="1">
      <c r="B48" s="142" t="s">
        <v>145</v>
      </c>
      <c r="F48" s="136">
        <f>HLOOKUP('Balansera subsegmenten'!$F$4,'Kundinsikt siffror RegionProfil'!$D$60:$BQ$160,G48,FALSE)</f>
        <v>-2.0286209490198326E-2</v>
      </c>
      <c r="G48">
        <v>44</v>
      </c>
    </row>
    <row r="49" spans="2:7" hidden="1">
      <c r="B49" s="142" t="s">
        <v>146</v>
      </c>
      <c r="F49" s="136">
        <f>HLOOKUP('Balansera subsegmenten'!$F$4,'Kundinsikt siffror RegionProfil'!$D$60:$BQ$160,G49,FALSE)</f>
        <v>-2.5533185948675124E-2</v>
      </c>
      <c r="G49">
        <v>45</v>
      </c>
    </row>
    <row r="50" spans="2:7" hidden="1">
      <c r="B50" s="142" t="s">
        <v>147</v>
      </c>
      <c r="F50" s="136">
        <f>HLOOKUP('Balansera subsegmenten'!$F$4,'Kundinsikt siffror RegionProfil'!$D$60:$BQ$160,G50,FALSE)</f>
        <v>1.7156671854048927E-2</v>
      </c>
      <c r="G50">
        <v>46</v>
      </c>
    </row>
    <row r="51" spans="2:7" hidden="1">
      <c r="B51" s="87" t="s">
        <v>20</v>
      </c>
      <c r="F51" s="136">
        <f>HLOOKUP('Balansera subsegmenten'!$F$4,'Kundinsikt siffror RegionProfil'!$D$60:$BQ$160,G51,FALSE)</f>
        <v>3.3337276415175476E-2</v>
      </c>
      <c r="G51">
        <v>47</v>
      </c>
    </row>
    <row r="52" spans="2:7" hidden="1">
      <c r="B52" s="143" t="s">
        <v>148</v>
      </c>
      <c r="F52" s="136">
        <f>HLOOKUP('Balansera subsegmenten'!$F$4,'Kundinsikt siffror RegionProfil'!$D$60:$BQ$160,G52,FALSE)</f>
        <v>3.5203641805704788E-2</v>
      </c>
      <c r="G52">
        <v>48</v>
      </c>
    </row>
    <row r="53" spans="2:7" hidden="1">
      <c r="B53" s="143" t="s">
        <v>149</v>
      </c>
      <c r="F53" s="136">
        <f>HLOOKUP('Balansera subsegmenten'!$F$4,'Kundinsikt siffror RegionProfil'!$D$60:$BQ$160,G53,FALSE)</f>
        <v>4.4665042027091633E-3</v>
      </c>
      <c r="G53">
        <v>49</v>
      </c>
    </row>
    <row r="54" spans="2:7" hidden="1">
      <c r="B54" s="88" t="s">
        <v>63</v>
      </c>
      <c r="F54" s="136">
        <f>HLOOKUP('Balansera subsegmenten'!$F$4,'Kundinsikt siffror RegionProfil'!$D$60:$BQ$160,G54,FALSE)</f>
        <v>4.0670146008413954E-2</v>
      </c>
      <c r="G54">
        <v>50</v>
      </c>
    </row>
    <row r="55" spans="2:7" hidden="1">
      <c r="B55" s="143" t="s">
        <v>150</v>
      </c>
      <c r="F55" s="136">
        <f>HLOOKUP('Balansera subsegmenten'!$F$4,'Kundinsikt siffror RegionProfil'!$D$60:$BQ$160,G55,FALSE)</f>
        <v>-2.4018372473668679E-3</v>
      </c>
      <c r="G55">
        <v>51</v>
      </c>
    </row>
    <row r="56" spans="2:7" hidden="1">
      <c r="B56" s="143" t="s">
        <v>151</v>
      </c>
      <c r="F56" s="136">
        <f>HLOOKUP('Balansera subsegmenten'!$F$4,'Kundinsikt siffror RegionProfil'!$D$60:$BQ$160,G56,FALSE)</f>
        <v>-2.6009149829621992E-3</v>
      </c>
      <c r="G56">
        <v>52</v>
      </c>
    </row>
    <row r="57" spans="2:7" hidden="1">
      <c r="B57" s="143" t="s">
        <v>152</v>
      </c>
      <c r="F57" s="136">
        <f>HLOOKUP('Balansera subsegmenten'!$F$4,'Kundinsikt siffror RegionProfil'!$D$60:$BQ$160,G57,FALSE)</f>
        <v>-3.3049925132828126E-4</v>
      </c>
      <c r="G57">
        <v>53</v>
      </c>
    </row>
    <row r="58" spans="2:7" hidden="1">
      <c r="B58" s="143" t="s">
        <v>153</v>
      </c>
      <c r="F58" s="136">
        <f>HLOOKUP('Balansera subsegmenten'!$F$4,'Kundinsikt siffror RegionProfil'!$D$60:$BQ$160,G58,FALSE)</f>
        <v>-4.9301485026952878E-4</v>
      </c>
      <c r="G58">
        <v>54</v>
      </c>
    </row>
    <row r="59" spans="2:7" hidden="1">
      <c r="B59" s="88" t="s">
        <v>64</v>
      </c>
      <c r="F59" s="136">
        <f>HLOOKUP('Balansera subsegmenten'!$F$4,'Kundinsikt siffror RegionProfil'!$D$60:$BQ$160,G59,FALSE)</f>
        <v>3.1737336680731235E-3</v>
      </c>
      <c r="G59">
        <v>55</v>
      </c>
    </row>
    <row r="60" spans="2:7" hidden="1">
      <c r="B60" s="88" t="s">
        <v>65</v>
      </c>
      <c r="F60" s="136">
        <f>HLOOKUP('Balansera subsegmenten'!$F$4,'Kundinsikt siffror RegionProfil'!$D$60:$BQ$160,G60,FALSE)</f>
        <v>1.4104418208873606E-2</v>
      </c>
      <c r="G60">
        <v>56</v>
      </c>
    </row>
    <row r="61" spans="2:7" hidden="1">
      <c r="B61" s="143" t="s">
        <v>154</v>
      </c>
      <c r="F61" s="136">
        <f>HLOOKUP('Balansera subsegmenten'!$F$4,'Kundinsikt siffror RegionProfil'!$D$60:$BQ$160,G61,FALSE)</f>
        <v>5.1762573850481046E-3</v>
      </c>
      <c r="G61">
        <v>57</v>
      </c>
    </row>
    <row r="62" spans="2:7" hidden="1">
      <c r="B62" s="143" t="s">
        <v>155</v>
      </c>
      <c r="F62" s="136">
        <f>HLOOKUP('Balansera subsegmenten'!$F$4,'Kundinsikt siffror RegionProfil'!$D$60:$BQ$160,G62,FALSE)</f>
        <v>2.0882328791210845E-2</v>
      </c>
      <c r="G62">
        <v>58</v>
      </c>
    </row>
    <row r="63" spans="2:7" hidden="1">
      <c r="B63" s="88" t="s">
        <v>66</v>
      </c>
      <c r="F63" s="136">
        <f>HLOOKUP('Balansera subsegmenten'!$F$4,'Kundinsikt siffror RegionProfil'!$D$60:$BQ$160,G63,FALSE)</f>
        <v>4.1058741100566808E-2</v>
      </c>
      <c r="G63">
        <v>59</v>
      </c>
    </row>
    <row r="64" spans="2:7" hidden="1">
      <c r="B64" s="143" t="s">
        <v>156</v>
      </c>
      <c r="F64" s="136">
        <f>HLOOKUP('Balansera subsegmenten'!$F$4,'Kundinsikt siffror RegionProfil'!$D$60:$BQ$160,G64,FALSE)</f>
        <v>9.7451580344133405E-3</v>
      </c>
      <c r="G64">
        <v>60</v>
      </c>
    </row>
    <row r="65" spans="2:7" hidden="1">
      <c r="B65" s="143" t="s">
        <v>157</v>
      </c>
      <c r="F65" s="136">
        <f>HLOOKUP('Balansera subsegmenten'!$F$4,'Kundinsikt siffror RegionProfil'!$D$60:$BQ$160,G65,FALSE)</f>
        <v>7.4569260073759506E-3</v>
      </c>
      <c r="G65">
        <v>61</v>
      </c>
    </row>
    <row r="66" spans="2:7" hidden="1">
      <c r="B66" s="88" t="s">
        <v>67</v>
      </c>
      <c r="F66" s="136">
        <f>HLOOKUP('Balansera subsegmenten'!$F$4,'Kundinsikt siffror RegionProfil'!$D$60:$BQ$160,G66,FALSE)</f>
        <v>2.0202084041789293E-2</v>
      </c>
      <c r="G66">
        <v>62</v>
      </c>
    </row>
    <row r="67" spans="2:7" hidden="1">
      <c r="B67" s="144" t="s">
        <v>158</v>
      </c>
      <c r="F67" s="136">
        <f>HLOOKUP('Balansera subsegmenten'!$F$4,'Kundinsikt siffror RegionProfil'!$D$60:$BQ$160,G67,FALSE)</f>
        <v>-6.4928599259616738E-3</v>
      </c>
      <c r="G67">
        <v>63</v>
      </c>
    </row>
    <row r="68" spans="2:7" hidden="1">
      <c r="B68" s="144" t="s">
        <v>159</v>
      </c>
      <c r="F68" s="136">
        <f>HLOOKUP('Balansera subsegmenten'!$F$4,'Kundinsikt siffror RegionProfil'!$D$60:$BQ$160,G68,FALSE)</f>
        <v>1.651417441223655E-2</v>
      </c>
      <c r="G68">
        <v>64</v>
      </c>
    </row>
    <row r="69" spans="2:7" hidden="1">
      <c r="B69" s="89" t="s">
        <v>68</v>
      </c>
      <c r="F69" s="136">
        <f>HLOOKUP('Balansera subsegmenten'!$F$4,'Kundinsikt siffror RegionProfil'!$D$60:$BQ$160,G69,FALSE)</f>
        <v>1.9021314486274876E-2</v>
      </c>
      <c r="G69">
        <v>65</v>
      </c>
    </row>
    <row r="70" spans="2:7" hidden="1">
      <c r="B70" s="144" t="s">
        <v>160</v>
      </c>
      <c r="F70" s="136">
        <f>HLOOKUP('Balansera subsegmenten'!$F$4,'Kundinsikt siffror RegionProfil'!$D$60:$BQ$160,G70,FALSE)</f>
        <v>1.4385131759250731E-2</v>
      </c>
      <c r="G70">
        <v>66</v>
      </c>
    </row>
    <row r="71" spans="2:7" hidden="1">
      <c r="B71" s="144" t="s">
        <v>161</v>
      </c>
      <c r="F71" s="136">
        <f>HLOOKUP('Balansera subsegmenten'!$F$4,'Kundinsikt siffror RegionProfil'!$D$60:$BQ$160,G71,FALSE)</f>
        <v>8.4582110270474631E-2</v>
      </c>
      <c r="G71">
        <v>67</v>
      </c>
    </row>
    <row r="72" spans="2:7" hidden="1">
      <c r="B72" s="89" t="s">
        <v>69</v>
      </c>
      <c r="F72" s="136">
        <f>HLOOKUP('Balansera subsegmenten'!$F$4,'Kundinsikt siffror RegionProfil'!$D$60:$BQ$160,G72,FALSE)</f>
        <v>0.10596724202972538</v>
      </c>
      <c r="G72">
        <v>68</v>
      </c>
    </row>
    <row r="73" spans="2:7" hidden="1">
      <c r="B73" s="144" t="s">
        <v>162</v>
      </c>
      <c r="F73" s="136">
        <f>HLOOKUP('Balansera subsegmenten'!$F$4,'Kundinsikt siffror RegionProfil'!$D$60:$BQ$160,G73,FALSE)</f>
        <v>1.6103467748244931E-3</v>
      </c>
      <c r="G73">
        <v>69</v>
      </c>
    </row>
    <row r="74" spans="2:7" hidden="1">
      <c r="B74" s="144" t="s">
        <v>163</v>
      </c>
      <c r="F74" s="136">
        <f>HLOOKUP('Balansera subsegmenten'!$F$4,'Kundinsikt siffror RegionProfil'!$D$60:$BQ$160,G74,FALSE)</f>
        <v>6.2420151624420113E-2</v>
      </c>
      <c r="G74">
        <v>70</v>
      </c>
    </row>
    <row r="75" spans="2:7" hidden="1">
      <c r="B75" s="89" t="s">
        <v>70</v>
      </c>
      <c r="F75" s="136">
        <f>HLOOKUP('Balansera subsegmenten'!$F$4,'Kundinsikt siffror RegionProfil'!$D$60:$BQ$160,G75,FALSE)</f>
        <v>7.0030498399244606E-2</v>
      </c>
      <c r="G75">
        <v>71</v>
      </c>
    </row>
    <row r="76" spans="2:7" hidden="1">
      <c r="B76" s="144" t="s">
        <v>164</v>
      </c>
      <c r="F76" s="136">
        <f>HLOOKUP('Balansera subsegmenten'!$F$4,'Kundinsikt siffror RegionProfil'!$D$60:$BQ$160,G76,FALSE)</f>
        <v>1.6469182069370467E-3</v>
      </c>
      <c r="G76">
        <v>72</v>
      </c>
    </row>
    <row r="77" spans="2:7" hidden="1">
      <c r="B77" s="144" t="s">
        <v>165</v>
      </c>
      <c r="F77" s="136">
        <f>HLOOKUP('Balansera subsegmenten'!$F$4,'Kundinsikt siffror RegionProfil'!$D$60:$BQ$160,G77,FALSE)</f>
        <v>-1.885356012186346E-3</v>
      </c>
      <c r="G77">
        <v>73</v>
      </c>
    </row>
    <row r="78" spans="2:7" hidden="1">
      <c r="B78" s="144" t="s">
        <v>166</v>
      </c>
      <c r="F78" s="136">
        <f>HLOOKUP('Balansera subsegmenten'!$F$4,'Kundinsikt siffror RegionProfil'!$D$60:$BQ$160,G78,FALSE)</f>
        <v>-1.9494946756388497E-3</v>
      </c>
      <c r="G78">
        <v>74</v>
      </c>
    </row>
    <row r="79" spans="2:7" hidden="1">
      <c r="B79" s="144" t="s">
        <v>167</v>
      </c>
      <c r="F79" s="136">
        <f>HLOOKUP('Balansera subsegmenten'!$F$4,'Kundinsikt siffror RegionProfil'!$D$60:$BQ$160,G79,FALSE)</f>
        <v>-1.265503856453333E-3</v>
      </c>
      <c r="G79">
        <v>75</v>
      </c>
    </row>
    <row r="80" spans="2:7" hidden="1">
      <c r="B80" s="144" t="s">
        <v>168</v>
      </c>
      <c r="F80" s="136">
        <f>HLOOKUP('Balansera subsegmenten'!$F$4,'Kundinsikt siffror RegionProfil'!$D$60:$BQ$160,G80,FALSE)</f>
        <v>-8.950798363689459E-4</v>
      </c>
      <c r="G80">
        <v>76</v>
      </c>
    </row>
    <row r="81" spans="1:7" hidden="1">
      <c r="B81" s="89" t="s">
        <v>71</v>
      </c>
      <c r="F81" s="136">
        <f>HLOOKUP('Balansera subsegmenten'!$F$4,'Kundinsikt siffror RegionProfil'!$D$60:$BQ$160,G81,FALSE)</f>
        <v>3.6514838262895729E-3</v>
      </c>
      <c r="G81">
        <v>77</v>
      </c>
    </row>
    <row r="82" spans="1:7">
      <c r="A82" s="239">
        <v>0</v>
      </c>
      <c r="B82" s="145" t="s">
        <v>90</v>
      </c>
      <c r="C82" s="161">
        <f>E82*$C$89</f>
        <v>1.0926592532137687</v>
      </c>
      <c r="D82" s="161">
        <f>C82-A82</f>
        <v>1.0926592532137687</v>
      </c>
      <c r="E82" s="159">
        <f>F82/$F$89</f>
        <v>0.46927841938551068</v>
      </c>
      <c r="F82" s="136">
        <f>HLOOKUP('Balansera subsegmenten'!$F$4,'Kundinsikt siffror RegionProfil'!$D$60:$BQ$160,G82,FALSE)</f>
        <v>1.7989574368702813E-2</v>
      </c>
      <c r="G82">
        <v>78</v>
      </c>
    </row>
    <row r="83" spans="1:7">
      <c r="A83" s="239">
        <v>0</v>
      </c>
      <c r="B83" s="145" t="s">
        <v>169</v>
      </c>
      <c r="C83" s="161">
        <f t="shared" ref="C83:C88" si="0">E83*$C$89</f>
        <v>0.98603606514515851</v>
      </c>
      <c r="D83" s="161">
        <f t="shared" ref="D83:D105" si="1">C83-A83</f>
        <v>0.98603606514515851</v>
      </c>
      <c r="E83" s="159">
        <f t="shared" ref="E83:E88" si="2">F83/$F$89</f>
        <v>0.42348558779641837</v>
      </c>
      <c r="F83" s="136">
        <f>HLOOKUP('Balansera subsegmenten'!$F$4,'Kundinsikt siffror RegionProfil'!$D$60:$BQ$160,G83,FALSE)</f>
        <v>1.62341270363832E-2</v>
      </c>
      <c r="G83">
        <v>79</v>
      </c>
    </row>
    <row r="84" spans="1:7">
      <c r="A84" s="239">
        <v>0</v>
      </c>
      <c r="B84" s="145" t="s">
        <v>91</v>
      </c>
      <c r="C84" s="161">
        <f t="shared" si="0"/>
        <v>1.1918204177947425</v>
      </c>
      <c r="D84" s="161">
        <f t="shared" si="1"/>
        <v>1.1918204177947425</v>
      </c>
      <c r="E84" s="159">
        <f t="shared" si="2"/>
        <v>0.51186643979728841</v>
      </c>
      <c r="F84" s="136">
        <f>HLOOKUP('Balansera subsegmenten'!$F$4,'Kundinsikt siffror RegionProfil'!$D$60:$BQ$160,G84,FALSE)</f>
        <v>1.9622166724892386E-2</v>
      </c>
      <c r="G84">
        <v>80</v>
      </c>
    </row>
    <row r="85" spans="1:7">
      <c r="A85" s="239">
        <v>0</v>
      </c>
      <c r="B85" s="145" t="s">
        <v>92</v>
      </c>
      <c r="C85" s="161">
        <f t="shared" si="0"/>
        <v>1.1815918937959269</v>
      </c>
      <c r="D85" s="161">
        <f t="shared" si="1"/>
        <v>1.1815918937959269</v>
      </c>
      <c r="E85" s="159">
        <f t="shared" si="2"/>
        <v>0.5074734640725207</v>
      </c>
      <c r="F85" s="136">
        <f>HLOOKUP('Balansera subsegmenten'!$F$4,'Kundinsikt siffror RegionProfil'!$D$60:$BQ$160,G85,FALSE)</f>
        <v>1.9453764002252599E-2</v>
      </c>
      <c r="G85">
        <v>81</v>
      </c>
    </row>
    <row r="86" spans="1:7">
      <c r="A86" s="239">
        <v>0</v>
      </c>
      <c r="B86" s="145" t="s">
        <v>93</v>
      </c>
      <c r="C86" s="161">
        <f t="shared" si="0"/>
        <v>0.98204628209502254</v>
      </c>
      <c r="D86" s="161">
        <f t="shared" si="1"/>
        <v>0.98204628209502254</v>
      </c>
      <c r="E86" s="159">
        <f t="shared" si="2"/>
        <v>0.42177204436743815</v>
      </c>
      <c r="F86" s="136">
        <f>HLOOKUP('Balansera subsegmenten'!$F$4,'Kundinsikt siffror RegionProfil'!$D$60:$BQ$160,G86,FALSE)</f>
        <v>1.6168439129852132E-2</v>
      </c>
      <c r="G86">
        <v>82</v>
      </c>
    </row>
    <row r="87" spans="1:7">
      <c r="A87" s="239">
        <v>0</v>
      </c>
      <c r="B87" s="145" t="s">
        <v>94</v>
      </c>
      <c r="C87" s="161">
        <f t="shared" si="0"/>
        <v>1.3080604885926899</v>
      </c>
      <c r="D87" s="161">
        <f t="shared" si="1"/>
        <v>1.3080604885926899</v>
      </c>
      <c r="E87" s="159">
        <f t="shared" si="2"/>
        <v>0.56178955767038496</v>
      </c>
      <c r="F87" s="136">
        <f>HLOOKUP('Balansera subsegmenten'!$F$4,'Kundinsikt siffror RegionProfil'!$D$60:$BQ$160,G87,FALSE)</f>
        <v>2.1535946699841126E-2</v>
      </c>
      <c r="G87">
        <v>83</v>
      </c>
    </row>
    <row r="88" spans="1:7">
      <c r="A88" s="239">
        <v>0</v>
      </c>
      <c r="B88" s="145" t="s">
        <v>95</v>
      </c>
      <c r="C88" s="161">
        <f t="shared" si="0"/>
        <v>1.0526202747271447</v>
      </c>
      <c r="D88" s="161">
        <f t="shared" si="1"/>
        <v>1.0526202747271447</v>
      </c>
      <c r="E88" s="159">
        <f t="shared" si="2"/>
        <v>0.45208236445553207</v>
      </c>
      <c r="F88" s="136">
        <f>HLOOKUP('Balansera subsegmenten'!$F$4,'Kundinsikt siffror RegionProfil'!$D$60:$BQ$160,G88,FALSE)</f>
        <v>1.7330371438774302E-2</v>
      </c>
      <c r="G88">
        <v>84</v>
      </c>
    </row>
    <row r="89" spans="1:7">
      <c r="A89" s="240">
        <v>0</v>
      </c>
      <c r="B89" s="90" t="s">
        <v>72</v>
      </c>
      <c r="C89" s="38">
        <f>'Balansera segmenten (laktosfri)'!C6</f>
        <v>2.3283816346051762</v>
      </c>
      <c r="D89" s="38">
        <f t="shared" si="1"/>
        <v>2.3283816346051762</v>
      </c>
      <c r="E89" s="30">
        <f>SUM(E82:E88)</f>
        <v>3.3477478775450935</v>
      </c>
      <c r="F89" s="137">
        <f>HLOOKUP('Balansera subsegmenten'!$F$4,'Kundinsikt siffror RegionProfil'!$D$60:$BQ$160,G89,FALSE)</f>
        <v>3.8334544325006423E-2</v>
      </c>
      <c r="G89">
        <v>85</v>
      </c>
    </row>
    <row r="90" spans="1:7">
      <c r="A90" s="239">
        <v>0</v>
      </c>
      <c r="B90" s="145" t="s">
        <v>96</v>
      </c>
      <c r="C90" s="161">
        <f>E90*$C$97</f>
        <v>1.1685448327286982</v>
      </c>
      <c r="D90" s="161">
        <f t="shared" si="1"/>
        <v>1.1685448327286982</v>
      </c>
      <c r="E90" s="159">
        <f>F90/$F$97</f>
        <v>0.51134616591809567</v>
      </c>
      <c r="F90" s="136">
        <f>HLOOKUP('Balansera subsegmenten'!$F$4,'Kundinsikt siffror RegionProfil'!$D$60:$BQ$160,G90,FALSE)</f>
        <v>1.9238956801680623E-2</v>
      </c>
      <c r="G90">
        <v>86</v>
      </c>
    </row>
    <row r="91" spans="1:7">
      <c r="A91" s="239">
        <v>0</v>
      </c>
      <c r="B91" s="145" t="s">
        <v>97</v>
      </c>
      <c r="C91" s="161">
        <f t="shared" ref="C91:C96" si="3">E91*$C$97</f>
        <v>0.80698015367580966</v>
      </c>
      <c r="D91" s="161">
        <f t="shared" si="1"/>
        <v>0.80698015367580966</v>
      </c>
      <c r="E91" s="159">
        <f t="shared" ref="E91:E96" si="4">F91/$F$97</f>
        <v>0.35312826345784304</v>
      </c>
      <c r="F91" s="136">
        <f>HLOOKUP('Balansera subsegmenten'!$F$4,'Kundinsikt siffror RegionProfil'!$D$60:$BQ$160,G91,FALSE)</f>
        <v>1.3286145196610567E-2</v>
      </c>
      <c r="G91">
        <v>87</v>
      </c>
    </row>
    <row r="92" spans="1:7">
      <c r="A92" s="239">
        <v>0</v>
      </c>
      <c r="B92" s="145" t="s">
        <v>98</v>
      </c>
      <c r="C92" s="161">
        <f t="shared" si="3"/>
        <v>0.9071481738850018</v>
      </c>
      <c r="D92" s="161">
        <f t="shared" si="1"/>
        <v>0.9071481738850018</v>
      </c>
      <c r="E92" s="159">
        <f t="shared" si="4"/>
        <v>0.39696101308540366</v>
      </c>
      <c r="F92" s="136">
        <f>HLOOKUP('Balansera subsegmenten'!$F$4,'Kundinsikt siffror RegionProfil'!$D$60:$BQ$160,G92,FALSE)</f>
        <v>1.4935314453740765E-2</v>
      </c>
      <c r="G92">
        <v>88</v>
      </c>
    </row>
    <row r="93" spans="1:7">
      <c r="A93" s="239">
        <v>0</v>
      </c>
      <c r="B93" s="145" t="s">
        <v>99</v>
      </c>
      <c r="C93" s="161">
        <f t="shared" si="3"/>
        <v>0.91483603414906101</v>
      </c>
      <c r="D93" s="161">
        <f t="shared" si="1"/>
        <v>0.91483603414906101</v>
      </c>
      <c r="E93" s="159">
        <f t="shared" si="4"/>
        <v>0.40032516117800271</v>
      </c>
      <c r="F93" s="136">
        <f>HLOOKUP('Balansera subsegmenten'!$F$4,'Kundinsikt siffror RegionProfil'!$D$60:$BQ$160,G93,FALSE)</f>
        <v>1.5061887613259354E-2</v>
      </c>
      <c r="G93">
        <v>89</v>
      </c>
    </row>
    <row r="94" spans="1:7">
      <c r="A94" s="239">
        <v>0</v>
      </c>
      <c r="B94" s="145" t="s">
        <v>100</v>
      </c>
      <c r="C94" s="161">
        <f t="shared" si="3"/>
        <v>0.98046043743125033</v>
      </c>
      <c r="D94" s="161">
        <f t="shared" si="1"/>
        <v>0.98046043743125033</v>
      </c>
      <c r="E94" s="159">
        <f t="shared" si="4"/>
        <v>0.42904189165264878</v>
      </c>
      <c r="F94" s="136">
        <f>HLOOKUP('Balansera subsegmenten'!$F$4,'Kundinsikt siffror RegionProfil'!$D$60:$BQ$160,G94,FALSE)</f>
        <v>1.6142329736249114E-2</v>
      </c>
      <c r="G94">
        <v>90</v>
      </c>
    </row>
    <row r="95" spans="1:7">
      <c r="A95" s="239">
        <v>0</v>
      </c>
      <c r="B95" s="145" t="s">
        <v>101</v>
      </c>
      <c r="C95" s="161">
        <f t="shared" si="3"/>
        <v>0.87820342704014742</v>
      </c>
      <c r="D95" s="161">
        <f t="shared" si="1"/>
        <v>0.87820342704014742</v>
      </c>
      <c r="E95" s="159">
        <f t="shared" si="4"/>
        <v>0.38429501610518979</v>
      </c>
      <c r="F95" s="136">
        <f>HLOOKUP('Balansera subsegmenten'!$F$4,'Kundinsikt siffror RegionProfil'!$D$60:$BQ$160,G95,FALSE)</f>
        <v>1.445876728277482E-2</v>
      </c>
      <c r="G95">
        <v>91</v>
      </c>
    </row>
    <row r="96" spans="1:7">
      <c r="A96" s="239">
        <v>0</v>
      </c>
      <c r="B96" s="145" t="s">
        <v>102</v>
      </c>
      <c r="C96" s="161">
        <f t="shared" si="3"/>
        <v>1.3666507349799073</v>
      </c>
      <c r="D96" s="161">
        <f t="shared" si="1"/>
        <v>1.3666507349799073</v>
      </c>
      <c r="E96" s="159">
        <f t="shared" si="4"/>
        <v>0.59803577398846042</v>
      </c>
      <c r="F96" s="136">
        <f>HLOOKUP('Balansera subsegmenten'!$F$4,'Kundinsikt siffror RegionProfil'!$D$60:$BQ$160,G96,FALSE)</f>
        <v>2.250057825497908E-2</v>
      </c>
      <c r="G96">
        <v>92</v>
      </c>
    </row>
    <row r="97" spans="1:7">
      <c r="A97" s="240">
        <v>0</v>
      </c>
      <c r="B97" s="90" t="s">
        <v>73</v>
      </c>
      <c r="C97" s="38">
        <f>'Balansera segmenten (laktosfri)'!C7</f>
        <v>2.2852324132139259</v>
      </c>
      <c r="D97" s="38">
        <f t="shared" si="1"/>
        <v>2.2852324132139259</v>
      </c>
      <c r="E97" s="30">
        <f>SUM(E90:E96)</f>
        <v>3.0731332853856439</v>
      </c>
      <c r="F97" s="137">
        <f>HLOOKUP('Balansera subsegmenten'!$F$4,'Kundinsikt siffror RegionProfil'!$D$60:$BQ$160,G97,FALSE)</f>
        <v>3.7624134263602171E-2</v>
      </c>
      <c r="G97">
        <v>93</v>
      </c>
    </row>
    <row r="98" spans="1:7">
      <c r="A98" s="239">
        <v>0</v>
      </c>
      <c r="B98" s="145" t="s">
        <v>103</v>
      </c>
      <c r="C98" s="161">
        <f>E98*$C$101</f>
        <v>0.7048022802551116</v>
      </c>
      <c r="D98" s="161">
        <f t="shared" si="1"/>
        <v>0.7048022802551116</v>
      </c>
      <c r="E98" s="159">
        <f>F98/$F$101</f>
        <v>0.19361683727464729</v>
      </c>
      <c r="F98" s="136">
        <f>HLOOKUP('Balansera subsegmenten'!$F$4,'Kundinsikt siffror RegionProfil'!$D$60:$BQ$160,G98,FALSE)</f>
        <v>1.1603885656565345E-2</v>
      </c>
      <c r="G98">
        <v>94</v>
      </c>
    </row>
    <row r="99" spans="1:7">
      <c r="A99" s="239">
        <v>0</v>
      </c>
      <c r="B99" s="145" t="s">
        <v>104</v>
      </c>
      <c r="C99" s="161">
        <f t="shared" ref="C99:C100" si="5">E99*$C$101</f>
        <v>2.5426431470524169</v>
      </c>
      <c r="D99" s="161">
        <f t="shared" si="1"/>
        <v>2.5426431470524169</v>
      </c>
      <c r="E99" s="159">
        <f t="shared" ref="E99:E100" si="6">F99/$F$101</f>
        <v>0.6984916738239717</v>
      </c>
      <c r="F99" s="136">
        <f>HLOOKUP('Balansera subsegmenten'!$F$4,'Kundinsikt siffror RegionProfil'!$D$60:$BQ$160,G99,FALSE)</f>
        <v>4.1862152223977184E-2</v>
      </c>
      <c r="G99">
        <v>95</v>
      </c>
    </row>
    <row r="100" spans="1:7">
      <c r="A100" s="239">
        <v>0</v>
      </c>
      <c r="B100" s="145" t="s">
        <v>105</v>
      </c>
      <c r="C100" s="161">
        <f t="shared" si="5"/>
        <v>1.2430842368588344</v>
      </c>
      <c r="D100" s="161">
        <f t="shared" si="1"/>
        <v>1.2430842368588344</v>
      </c>
      <c r="E100" s="159">
        <f t="shared" si="6"/>
        <v>0.34148873400275931</v>
      </c>
      <c r="F100" s="136">
        <f>HLOOKUP('Balansera subsegmenten'!$F$4,'Kundinsikt siffror RegionProfil'!$D$60:$BQ$160,G100,FALSE)</f>
        <v>2.0466175763176511E-2</v>
      </c>
      <c r="G100">
        <v>96</v>
      </c>
    </row>
    <row r="101" spans="1:7">
      <c r="A101" s="240">
        <v>0</v>
      </c>
      <c r="B101" s="90" t="s">
        <v>74</v>
      </c>
      <c r="C101" s="38">
        <f>'Balansera segmenten (laktosfri)'!C8</f>
        <v>3.640191060735813</v>
      </c>
      <c r="D101" s="38">
        <f t="shared" si="1"/>
        <v>3.640191060735813</v>
      </c>
      <c r="E101" s="30">
        <f>SUM(E98:E100)</f>
        <v>1.2335972451013784</v>
      </c>
      <c r="F101" s="137">
        <f>HLOOKUP('Balansera subsegmenten'!$F$4,'Kundinsikt siffror RegionProfil'!$D$60:$BQ$160,G101,FALSE)</f>
        <v>5.9932213643719034E-2</v>
      </c>
      <c r="G101">
        <v>97</v>
      </c>
    </row>
    <row r="102" spans="1:7">
      <c r="A102" s="239">
        <v>0</v>
      </c>
      <c r="B102" s="145" t="s">
        <v>106</v>
      </c>
      <c r="C102" s="161">
        <f>E102*$C$105</f>
        <v>0.93817913500139016</v>
      </c>
      <c r="D102" s="161">
        <f t="shared" si="1"/>
        <v>0.93817913500139016</v>
      </c>
      <c r="E102" s="159">
        <f>F102/$F$105</f>
        <v>0.53727057592350935</v>
      </c>
      <c r="F102" s="136">
        <f>HLOOKUP('Balansera subsegmenten'!$F$4,'Kundinsikt siffror RegionProfil'!$D$60:$BQ$160,G102,FALSE)</f>
        <v>1.5446209118379989E-2</v>
      </c>
      <c r="G102">
        <v>98</v>
      </c>
    </row>
    <row r="103" spans="1:7">
      <c r="A103" s="239">
        <v>0</v>
      </c>
      <c r="B103" s="145" t="s">
        <v>107</v>
      </c>
      <c r="C103" s="161">
        <f t="shared" ref="C103:C104" si="7">E103*$C$105</f>
        <v>1.0748292044685475</v>
      </c>
      <c r="D103" s="161">
        <f t="shared" si="1"/>
        <v>1.0748292044685475</v>
      </c>
      <c r="E103" s="159">
        <f t="shared" ref="E103:E104" si="8">F103/$F$105</f>
        <v>0.61552648546523925</v>
      </c>
      <c r="F103" s="136">
        <f>HLOOKUP('Balansera subsegmenten'!$F$4,'Kundinsikt siffror RegionProfil'!$D$60:$BQ$160,G103,FALSE)</f>
        <v>1.7696019917069022E-2</v>
      </c>
      <c r="G103">
        <v>99</v>
      </c>
    </row>
    <row r="104" spans="1:7">
      <c r="A104" s="239">
        <v>0</v>
      </c>
      <c r="B104" s="145" t="s">
        <v>108</v>
      </c>
      <c r="C104" s="161">
        <f t="shared" si="7"/>
        <v>0.94795598544736026</v>
      </c>
      <c r="D104" s="161">
        <f t="shared" si="1"/>
        <v>0.94795598544736026</v>
      </c>
      <c r="E104" s="159">
        <f t="shared" si="8"/>
        <v>0.54286952166196534</v>
      </c>
      <c r="F104" s="136">
        <f>HLOOKUP('Balansera subsegmenten'!$F$4,'Kundinsikt siffror RegionProfil'!$D$60:$BQ$160,G104,FALSE)</f>
        <v>1.5607175474242674E-2</v>
      </c>
      <c r="G104">
        <v>100</v>
      </c>
    </row>
    <row r="105" spans="1:7">
      <c r="A105" s="240">
        <v>0</v>
      </c>
      <c r="B105" s="90" t="s">
        <v>75</v>
      </c>
      <c r="C105" s="38">
        <f>'Balansera segmenten (laktosfri)'!C9</f>
        <v>1.746194891445084</v>
      </c>
      <c r="D105" s="38">
        <f t="shared" si="1"/>
        <v>1.746194891445084</v>
      </c>
      <c r="E105" s="30">
        <f>SUM(E102:E104)</f>
        <v>1.695666583050714</v>
      </c>
      <c r="F105" s="137">
        <f>HLOOKUP('Balansera subsegmenten'!$F$4,'Kundinsikt siffror RegionProfil'!$D$60:$BQ$160,G105,FALSE)</f>
        <v>2.8749404509691684E-2</v>
      </c>
      <c r="G105">
        <v>101</v>
      </c>
    </row>
    <row r="106" spans="1:7">
      <c r="B106" s="99" t="s">
        <v>232</v>
      </c>
      <c r="C106" s="38">
        <f>SUM(C89,C97,C101,C105)</f>
        <v>9.9999999999999982</v>
      </c>
    </row>
  </sheetData>
  <mergeCells count="1">
    <mergeCell ref="A1:A4"/>
  </mergeCells>
  <phoneticPr fontId="25" type="noConversion"/>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A058-655F-4AA3-9D0C-97865424EB08}">
  <sheetPr>
    <tabColor rgb="FFFF8989"/>
  </sheetPr>
  <dimension ref="A1:E26"/>
  <sheetViews>
    <sheetView workbookViewId="0">
      <selection activeCell="C11" sqref="C11"/>
    </sheetView>
  </sheetViews>
  <sheetFormatPr defaultRowHeight="15"/>
  <cols>
    <col min="1" max="1" width="30.42578125" bestFit="1" customWidth="1"/>
  </cols>
  <sheetData>
    <row r="1" spans="1:5">
      <c r="B1" s="242" t="s">
        <v>185</v>
      </c>
      <c r="C1" s="242"/>
      <c r="D1" s="242"/>
      <c r="E1" s="242"/>
    </row>
    <row r="2" spans="1:5">
      <c r="A2" s="169" t="s">
        <v>41</v>
      </c>
      <c r="B2" s="169" t="s">
        <v>10</v>
      </c>
      <c r="C2" s="169" t="s">
        <v>9</v>
      </c>
      <c r="D2" s="169" t="s">
        <v>8</v>
      </c>
      <c r="E2" s="169" t="s">
        <v>11</v>
      </c>
    </row>
    <row r="3" spans="1:5">
      <c r="A3" s="83" t="s">
        <v>55</v>
      </c>
      <c r="B3" s="132">
        <v>9.8898938053800498E-2</v>
      </c>
      <c r="C3" s="132">
        <v>9.5620708693643724E-2</v>
      </c>
      <c r="D3" s="132">
        <v>0.10213959857029326</v>
      </c>
      <c r="E3" s="132">
        <v>0.12507762881857901</v>
      </c>
    </row>
    <row r="4" spans="1:5">
      <c r="A4" s="84" t="s">
        <v>19</v>
      </c>
      <c r="B4" s="132">
        <v>0.11256387621650682</v>
      </c>
      <c r="C4" s="132">
        <v>0.11223332437533134</v>
      </c>
      <c r="D4" s="132">
        <v>0.12320912847361111</v>
      </c>
      <c r="E4" s="132">
        <v>8.413579793861195E-2</v>
      </c>
    </row>
    <row r="5" spans="1:5">
      <c r="A5" s="85" t="s">
        <v>56</v>
      </c>
      <c r="B5" s="132">
        <v>3.3830261380592412E-2</v>
      </c>
      <c r="C5" s="132">
        <v>3.2842171137177203E-2</v>
      </c>
      <c r="D5" s="132">
        <v>3.5829465706597688E-2</v>
      </c>
      <c r="E5" s="132">
        <v>3.0054975656812592E-2</v>
      </c>
    </row>
    <row r="6" spans="1:5">
      <c r="A6" s="85" t="s">
        <v>57</v>
      </c>
      <c r="B6" s="132">
        <v>2.8755472552652667E-2</v>
      </c>
      <c r="C6" s="132">
        <v>3.0574971826247334E-2</v>
      </c>
      <c r="D6" s="132">
        <v>2.8793271064278009E-2</v>
      </c>
      <c r="E6" s="132">
        <v>2.3510593300519286E-2</v>
      </c>
    </row>
    <row r="7" spans="1:5">
      <c r="A7" s="86" t="s">
        <v>58</v>
      </c>
      <c r="B7" s="132">
        <v>3.1896554627499123E-2</v>
      </c>
      <c r="C7" s="132">
        <v>3.617314395514773E-2</v>
      </c>
      <c r="D7" s="132">
        <v>3.5183572794833279E-2</v>
      </c>
      <c r="E7" s="132">
        <v>2.9026342801274543E-2</v>
      </c>
    </row>
    <row r="8" spans="1:5">
      <c r="A8" s="86" t="s">
        <v>59</v>
      </c>
      <c r="B8" s="132">
        <v>4.4085069893320471E-2</v>
      </c>
      <c r="C8" s="132">
        <v>3.9857276413720805E-2</v>
      </c>
      <c r="D8" s="132">
        <v>4.3118610613636102E-2</v>
      </c>
      <c r="E8" s="132">
        <v>6.6088068874733411E-2</v>
      </c>
    </row>
    <row r="9" spans="1:5">
      <c r="A9" s="86" t="s">
        <v>60</v>
      </c>
      <c r="B9" s="132">
        <v>4.9077290608399139E-2</v>
      </c>
      <c r="C9" s="132">
        <v>4.9003298119470698E-2</v>
      </c>
      <c r="D9" s="132">
        <v>4.4189478054711955E-2</v>
      </c>
      <c r="E9" s="132">
        <v>3.9715822082406822E-2</v>
      </c>
    </row>
    <row r="10" spans="1:5">
      <c r="A10" s="86" t="s">
        <v>61</v>
      </c>
      <c r="B10" s="132">
        <v>7.8894967440872217E-3</v>
      </c>
      <c r="C10" s="132">
        <v>7.6011166246803402E-3</v>
      </c>
      <c r="D10" s="132">
        <v>9.0724706577418254E-3</v>
      </c>
      <c r="E10" s="132">
        <v>6.7486872962174635E-3</v>
      </c>
    </row>
    <row r="11" spans="1:5">
      <c r="A11" s="86" t="s">
        <v>62</v>
      </c>
      <c r="B11" s="132">
        <v>2.9642353151198213E-2</v>
      </c>
      <c r="C11" s="132">
        <v>3.5216509313767866E-2</v>
      </c>
      <c r="D11" s="132">
        <v>3.8068830535295799E-2</v>
      </c>
      <c r="E11" s="132">
        <v>2.0999110290753461E-2</v>
      </c>
    </row>
    <row r="12" spans="1:5">
      <c r="A12" s="87" t="s">
        <v>20</v>
      </c>
      <c r="B12" s="132">
        <v>8.2915518611023142E-2</v>
      </c>
      <c r="C12" s="132">
        <v>8.3647436597448471E-2</v>
      </c>
      <c r="D12" s="132">
        <v>7.6759645755993866E-2</v>
      </c>
      <c r="E12" s="132">
        <v>8.0994204051826293E-2</v>
      </c>
    </row>
    <row r="13" spans="1:5">
      <c r="A13" s="88" t="s">
        <v>63</v>
      </c>
      <c r="B13" s="132">
        <v>4.6376864894016878E-2</v>
      </c>
      <c r="C13" s="132">
        <v>4.5749536263720178E-2</v>
      </c>
      <c r="D13" s="132">
        <v>4.0311103635950453E-2</v>
      </c>
      <c r="E13" s="132">
        <v>4.7075236364423408E-2</v>
      </c>
    </row>
    <row r="14" spans="1:5">
      <c r="A14" s="88" t="s">
        <v>64</v>
      </c>
      <c r="B14" s="132">
        <v>8.4242147521924552E-3</v>
      </c>
      <c r="C14" s="132">
        <v>7.8402680264936728E-3</v>
      </c>
      <c r="D14" s="132">
        <v>7.3904878104282933E-3</v>
      </c>
      <c r="E14" s="132">
        <v>5.8795223577424683E-3</v>
      </c>
    </row>
    <row r="15" spans="1:5">
      <c r="A15" s="88" t="s">
        <v>65</v>
      </c>
      <c r="B15" s="132">
        <v>2.000264127466473E-2</v>
      </c>
      <c r="C15" s="132">
        <v>1.9617225942609708E-2</v>
      </c>
      <c r="D15" s="132">
        <v>1.858473947293246E-2</v>
      </c>
      <c r="E15" s="132">
        <v>1.5594182044931376E-2</v>
      </c>
    </row>
    <row r="16" spans="1:5">
      <c r="A16" s="88" t="s">
        <v>66</v>
      </c>
      <c r="B16" s="132">
        <v>6.5145695657219407E-2</v>
      </c>
      <c r="C16" s="132">
        <v>6.4927766522057062E-2</v>
      </c>
      <c r="D16" s="132">
        <v>5.601974530798938E-2</v>
      </c>
      <c r="E16" s="132">
        <v>6.2444115180071452E-2</v>
      </c>
    </row>
    <row r="17" spans="1:5">
      <c r="A17" s="88" t="s">
        <v>67</v>
      </c>
      <c r="B17" s="132">
        <v>2.0734837038105476E-2</v>
      </c>
      <c r="C17" s="132">
        <v>2.2824107675567917E-2</v>
      </c>
      <c r="D17" s="132">
        <v>2.8313987695502075E-2</v>
      </c>
      <c r="E17" s="132">
        <v>1.8668099449463998E-2</v>
      </c>
    </row>
    <row r="18" spans="1:5">
      <c r="A18" s="89" t="s">
        <v>68</v>
      </c>
      <c r="B18" s="132">
        <v>2.4042452496253853E-2</v>
      </c>
      <c r="C18" s="132">
        <v>2.2510011714094051E-2</v>
      </c>
      <c r="D18" s="132">
        <v>2.0137435247978556E-2</v>
      </c>
      <c r="E18" s="132">
        <v>1.9186359096876729E-2</v>
      </c>
    </row>
    <row r="19" spans="1:5">
      <c r="A19" s="89" t="s">
        <v>69</v>
      </c>
      <c r="B19" s="132">
        <v>0.10273291499968631</v>
      </c>
      <c r="C19" s="132">
        <v>9.9481360830811452E-2</v>
      </c>
      <c r="D19" s="132">
        <v>9.1844612396890235E-2</v>
      </c>
      <c r="E19" s="132">
        <v>0.11833127039718148</v>
      </c>
    </row>
    <row r="20" spans="1:5">
      <c r="A20" s="89" t="s">
        <v>70</v>
      </c>
      <c r="B20" s="132">
        <v>5.7306857977610703E-2</v>
      </c>
      <c r="C20" s="132">
        <v>5.5019862874941067E-2</v>
      </c>
      <c r="D20" s="132">
        <v>4.7156744476721101E-2</v>
      </c>
      <c r="E20" s="132">
        <v>4.5943968326357346E-2</v>
      </c>
    </row>
    <row r="21" spans="1:5">
      <c r="A21" s="89" t="s">
        <v>71</v>
      </c>
      <c r="B21" s="132">
        <v>4.9666002085565989E-3</v>
      </c>
      <c r="C21" s="132">
        <v>4.8904172238880541E-3</v>
      </c>
      <c r="D21" s="132">
        <v>6.8227168926176486E-3</v>
      </c>
      <c r="E21" s="132">
        <v>3.3847338944168613E-3</v>
      </c>
    </row>
    <row r="22" spans="1:5">
      <c r="A22" s="90" t="s">
        <v>72</v>
      </c>
      <c r="B22" s="132">
        <v>2.6101128352858587E-2</v>
      </c>
      <c r="C22" s="132">
        <v>2.6834196014315484E-2</v>
      </c>
      <c r="D22" s="132">
        <v>3.214929754714535E-2</v>
      </c>
      <c r="E22" s="132">
        <v>3.1370923340724374E-2</v>
      </c>
    </row>
    <row r="23" spans="1:5">
      <c r="A23" s="90" t="s">
        <v>73</v>
      </c>
      <c r="B23" s="132">
        <v>3.2928398460714589E-2</v>
      </c>
      <c r="C23" s="132">
        <v>3.3772554453540243E-2</v>
      </c>
      <c r="D23" s="132">
        <v>3.4000006814451589E-2</v>
      </c>
      <c r="E23" s="132">
        <v>3.9657096175980136E-2</v>
      </c>
    </row>
    <row r="24" spans="1:5">
      <c r="A24" s="90" t="s">
        <v>74</v>
      </c>
      <c r="B24" s="132">
        <v>5.1185898302915749E-2</v>
      </c>
      <c r="C24" s="132">
        <v>5.2195341839000396E-2</v>
      </c>
      <c r="D24" s="132">
        <v>5.5187671901139435E-2</v>
      </c>
      <c r="E24" s="132">
        <v>6.5569278240381001E-2</v>
      </c>
    </row>
    <row r="25" spans="1:5">
      <c r="A25" s="90" t="s">
        <v>75</v>
      </c>
      <c r="B25" s="132">
        <v>2.049666374612498E-2</v>
      </c>
      <c r="C25" s="132">
        <v>2.1567393562325173E-2</v>
      </c>
      <c r="D25" s="132">
        <v>2.5717378573260525E-2</v>
      </c>
      <c r="E25" s="132">
        <v>2.0543984019714495E-2</v>
      </c>
    </row>
    <row r="26" spans="1:5">
      <c r="A26" s="17" t="s">
        <v>18</v>
      </c>
      <c r="B26" s="69">
        <f>SUM(B3:B25)</f>
        <v>1</v>
      </c>
      <c r="C26" s="69">
        <f t="shared" ref="C26:E26" si="0">SUM(C3:C25)</f>
        <v>1</v>
      </c>
      <c r="D26" s="69">
        <f t="shared" si="0"/>
        <v>1</v>
      </c>
      <c r="E26" s="69">
        <f t="shared" si="0"/>
        <v>0.99999999999999989</v>
      </c>
    </row>
  </sheetData>
  <mergeCells count="1">
    <mergeCell ref="B1:E1"/>
  </mergeCells>
  <conditionalFormatting sqref="B3:E3">
    <cfRule type="colorScale" priority="2">
      <colorScale>
        <cfvo type="min"/>
        <cfvo type="percentile" val="50"/>
        <cfvo type="max"/>
        <color rgb="FFF8696B"/>
        <color rgb="FFFFEB84"/>
        <color rgb="FF63BE7B"/>
      </colorScale>
    </cfRule>
  </conditionalFormatting>
  <conditionalFormatting sqref="B4:E25">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7679-FEE2-45F1-A36C-62F86ED9F657}">
  <sheetPr>
    <tabColor rgb="FFFF8B8B"/>
  </sheetPr>
  <dimension ref="A1:E103"/>
  <sheetViews>
    <sheetView workbookViewId="0">
      <pane xSplit="1" ySplit="2" topLeftCell="B66" activePane="bottomRight" state="frozen"/>
      <selection pane="topRight" activeCell="B1" sqref="B1"/>
      <selection pane="bottomLeft" activeCell="A3" sqref="A3"/>
      <selection pane="bottomRight" activeCell="A82" sqref="A82"/>
    </sheetView>
  </sheetViews>
  <sheetFormatPr defaultRowHeight="15"/>
  <cols>
    <col min="1" max="1" width="46.5703125" bestFit="1" customWidth="1"/>
  </cols>
  <sheetData>
    <row r="1" spans="1:5" ht="18.75">
      <c r="A1" s="170"/>
      <c r="B1" s="245" t="s">
        <v>185</v>
      </c>
      <c r="C1" s="245"/>
      <c r="D1" s="245"/>
      <c r="E1" s="245"/>
    </row>
    <row r="2" spans="1:5" ht="15.75">
      <c r="A2" s="171" t="s">
        <v>111</v>
      </c>
      <c r="B2" s="171" t="s">
        <v>10</v>
      </c>
      <c r="C2" s="171" t="s">
        <v>9</v>
      </c>
      <c r="D2" s="171" t="s">
        <v>8</v>
      </c>
      <c r="E2" s="171" t="s">
        <v>11</v>
      </c>
    </row>
    <row r="3" spans="1:5">
      <c r="A3" s="172" t="s">
        <v>112</v>
      </c>
      <c r="B3" s="173">
        <v>8.1710661135264664E-2</v>
      </c>
      <c r="C3" s="173">
        <v>8.0418494694536172E-2</v>
      </c>
      <c r="D3" s="173">
        <v>8.9403009015841389E-2</v>
      </c>
      <c r="E3" s="173">
        <v>0.11415793265628309</v>
      </c>
    </row>
    <row r="4" spans="1:5">
      <c r="A4" s="172" t="s">
        <v>113</v>
      </c>
      <c r="B4" s="173">
        <v>1.7188273976174475E-2</v>
      </c>
      <c r="C4" s="173">
        <v>1.5202229571007701E-2</v>
      </c>
      <c r="D4" s="173">
        <v>1.273662412261624E-2</v>
      </c>
      <c r="E4" s="173">
        <v>1.0919718210512653E-2</v>
      </c>
    </row>
    <row r="5" spans="1:5">
      <c r="A5" s="174" t="s">
        <v>55</v>
      </c>
      <c r="B5" s="173">
        <v>9.8898938053800498E-2</v>
      </c>
      <c r="C5" s="173">
        <v>9.5620708693643724E-2</v>
      </c>
      <c r="D5" s="173">
        <v>0.10213959857029326</v>
      </c>
      <c r="E5" s="173">
        <v>0.12507762881857901</v>
      </c>
    </row>
    <row r="6" spans="1:5">
      <c r="A6" s="10" t="s">
        <v>114</v>
      </c>
      <c r="B6" s="173">
        <v>3.0084350586135879E-2</v>
      </c>
      <c r="C6" s="173">
        <v>2.6849561623407545E-2</v>
      </c>
      <c r="D6" s="173">
        <v>2.2492303648526384E-2</v>
      </c>
      <c r="E6" s="173">
        <v>2.1394191962189391E-2</v>
      </c>
    </row>
    <row r="7" spans="1:5">
      <c r="A7" s="10" t="s">
        <v>115</v>
      </c>
      <c r="B7" s="173">
        <v>3.1846768620559095E-2</v>
      </c>
      <c r="C7" s="173">
        <v>3.7199878814821653E-2</v>
      </c>
      <c r="D7" s="173">
        <v>5.1346432539717324E-2</v>
      </c>
      <c r="E7" s="173">
        <v>2.2328082402715149E-2</v>
      </c>
    </row>
    <row r="8" spans="1:5">
      <c r="A8" s="10" t="s">
        <v>116</v>
      </c>
      <c r="B8" s="173">
        <v>5.0632757009811832E-2</v>
      </c>
      <c r="C8" s="173">
        <v>4.8183883937102129E-2</v>
      </c>
      <c r="D8" s="173">
        <v>4.9370392285367409E-2</v>
      </c>
      <c r="E8" s="173">
        <v>4.0413523573707415E-2</v>
      </c>
    </row>
    <row r="9" spans="1:5">
      <c r="A9" s="175" t="s">
        <v>19</v>
      </c>
      <c r="B9" s="173">
        <v>0.11256387621650682</v>
      </c>
      <c r="C9" s="173">
        <v>0.11223332437533134</v>
      </c>
      <c r="D9" s="173">
        <v>0.12320912847361111</v>
      </c>
      <c r="E9" s="173">
        <v>8.413579793861195E-2</v>
      </c>
    </row>
    <row r="10" spans="1:5">
      <c r="A10" s="176" t="s">
        <v>117</v>
      </c>
      <c r="B10" s="173">
        <v>3.3701437600809356E-3</v>
      </c>
      <c r="C10" s="173">
        <v>3.1953883456950676E-3</v>
      </c>
      <c r="D10" s="173">
        <v>3.3825433081752575E-3</v>
      </c>
      <c r="E10" s="173">
        <v>2.9937051390644567E-3</v>
      </c>
    </row>
    <row r="11" spans="1:5">
      <c r="A11" s="176" t="s">
        <v>118</v>
      </c>
      <c r="B11" s="173">
        <v>6.4571701484497628E-3</v>
      </c>
      <c r="C11" s="173">
        <v>6.2562071516537344E-3</v>
      </c>
      <c r="D11" s="173">
        <v>6.3834858407063426E-3</v>
      </c>
      <c r="E11" s="173">
        <v>7.1971505978872573E-3</v>
      </c>
    </row>
    <row r="12" spans="1:5">
      <c r="A12" s="176" t="s">
        <v>119</v>
      </c>
      <c r="B12" s="173">
        <v>6.1168380428179882E-3</v>
      </c>
      <c r="C12" s="173">
        <v>6.5287239856061507E-3</v>
      </c>
      <c r="D12" s="173">
        <v>8.7000396556589296E-3</v>
      </c>
      <c r="E12" s="173">
        <v>4.4795264715600273E-3</v>
      </c>
    </row>
    <row r="13" spans="1:5">
      <c r="A13" s="176" t="s">
        <v>120</v>
      </c>
      <c r="B13" s="173">
        <v>5.0669787330879139E-3</v>
      </c>
      <c r="C13" s="173">
        <v>4.7787753071452024E-3</v>
      </c>
      <c r="D13" s="173">
        <v>5.7395749316759646E-3</v>
      </c>
      <c r="E13" s="173">
        <v>3.9573704348647397E-3</v>
      </c>
    </row>
    <row r="14" spans="1:5">
      <c r="A14" s="176" t="s">
        <v>121</v>
      </c>
      <c r="B14" s="173">
        <v>2.860881601882641E-3</v>
      </c>
      <c r="C14" s="173">
        <v>2.5670183026732791E-3</v>
      </c>
      <c r="D14" s="173">
        <v>2.5880607540842331E-3</v>
      </c>
      <c r="E14" s="173">
        <v>1.9789953525178611E-3</v>
      </c>
    </row>
    <row r="15" spans="1:5">
      <c r="A15" s="176" t="s">
        <v>122</v>
      </c>
      <c r="B15" s="173">
        <v>9.4349334400109404E-3</v>
      </c>
      <c r="C15" s="173">
        <v>9.1147539625702212E-3</v>
      </c>
      <c r="D15" s="173">
        <v>8.4286945922142156E-3</v>
      </c>
      <c r="E15" s="173">
        <v>9.1167414569640198E-3</v>
      </c>
    </row>
    <row r="16" spans="1:5">
      <c r="A16" s="176" t="s">
        <v>123</v>
      </c>
      <c r="B16" s="173">
        <v>5.2331388895071422E-4</v>
      </c>
      <c r="C16" s="173">
        <v>4.0127036834818064E-4</v>
      </c>
      <c r="D16" s="173">
        <v>6.0704515680071939E-4</v>
      </c>
      <c r="E16" s="173">
        <v>3.3154277087215484E-4</v>
      </c>
    </row>
    <row r="17" spans="1:5">
      <c r="A17" s="177" t="s">
        <v>56</v>
      </c>
      <c r="B17" s="173">
        <v>3.3830261380592412E-2</v>
      </c>
      <c r="C17" s="173">
        <v>3.2842171137177203E-2</v>
      </c>
      <c r="D17" s="173">
        <v>3.5829465706597688E-2</v>
      </c>
      <c r="E17" s="173">
        <v>3.0054975656812592E-2</v>
      </c>
    </row>
    <row r="18" spans="1:5">
      <c r="A18" s="176" t="s">
        <v>124</v>
      </c>
      <c r="B18" s="173">
        <v>7.2351124322429308E-3</v>
      </c>
      <c r="C18" s="173">
        <v>7.7161995455703389E-3</v>
      </c>
      <c r="D18" s="173">
        <v>8.3691636434034059E-3</v>
      </c>
      <c r="E18" s="173">
        <v>6.4122664244754927E-3</v>
      </c>
    </row>
    <row r="19" spans="1:5">
      <c r="A19" s="176" t="s">
        <v>125</v>
      </c>
      <c r="B19" s="173">
        <v>2.9184358348889518E-3</v>
      </c>
      <c r="C19" s="173">
        <v>3.9636844669728834E-3</v>
      </c>
      <c r="D19" s="173">
        <v>4.3441599978473197E-3</v>
      </c>
      <c r="E19" s="173">
        <v>2.6364670641994235E-3</v>
      </c>
    </row>
    <row r="20" spans="1:5">
      <c r="A20" s="176" t="s">
        <v>126</v>
      </c>
      <c r="B20" s="173">
        <v>1.3790168069941523E-2</v>
      </c>
      <c r="C20" s="173">
        <v>1.3884529098354505E-2</v>
      </c>
      <c r="D20" s="173">
        <v>1.1476910914792471E-2</v>
      </c>
      <c r="E20" s="173">
        <v>1.0791565481990294E-2</v>
      </c>
    </row>
    <row r="21" spans="1:5">
      <c r="A21" s="176" t="s">
        <v>127</v>
      </c>
      <c r="B21" s="173">
        <v>4.2729371559681196E-3</v>
      </c>
      <c r="C21" s="173">
        <v>4.3846261177974723E-3</v>
      </c>
      <c r="D21" s="173">
        <v>3.7576505262100438E-3</v>
      </c>
      <c r="E21" s="173">
        <v>3.1553644421101071E-3</v>
      </c>
    </row>
    <row r="22" spans="1:5">
      <c r="A22" s="176" t="s">
        <v>128</v>
      </c>
      <c r="B22" s="173">
        <v>5.3877929373291047E-4</v>
      </c>
      <c r="C22" s="173">
        <v>6.259163845295818E-4</v>
      </c>
      <c r="D22" s="173">
        <v>8.4537053964467022E-4</v>
      </c>
      <c r="E22" s="173">
        <v>5.1497105035575638E-4</v>
      </c>
    </row>
    <row r="23" spans="1:5">
      <c r="A23" s="177" t="s">
        <v>57</v>
      </c>
      <c r="B23" s="173">
        <v>2.8755472552652667E-2</v>
      </c>
      <c r="C23" s="173">
        <v>3.0574971826247334E-2</v>
      </c>
      <c r="D23" s="173">
        <v>2.8793271064278009E-2</v>
      </c>
      <c r="E23" s="173">
        <v>2.3510593300519286E-2</v>
      </c>
    </row>
    <row r="24" spans="1:5">
      <c r="A24" s="178" t="s">
        <v>129</v>
      </c>
      <c r="B24" s="173">
        <v>1.4731143270980412E-2</v>
      </c>
      <c r="C24" s="173">
        <v>1.7178125780780772E-2</v>
      </c>
      <c r="D24" s="173">
        <v>1.7910258714771116E-2</v>
      </c>
      <c r="E24" s="173">
        <v>1.3309075506119736E-2</v>
      </c>
    </row>
    <row r="25" spans="1:5">
      <c r="A25" s="178" t="s">
        <v>130</v>
      </c>
      <c r="B25" s="173">
        <v>1.4584856871397048E-2</v>
      </c>
      <c r="C25" s="173">
        <v>1.6550682352612544E-2</v>
      </c>
      <c r="D25" s="173">
        <v>1.4496300458234383E-2</v>
      </c>
      <c r="E25" s="173">
        <v>1.3454471886054179E-2</v>
      </c>
    </row>
    <row r="26" spans="1:5">
      <c r="A26" s="178" t="s">
        <v>131</v>
      </c>
      <c r="B26" s="173">
        <v>2.5805544851216708E-3</v>
      </c>
      <c r="C26" s="173">
        <v>2.4443438942080833E-3</v>
      </c>
      <c r="D26" s="173">
        <v>2.7770136218277829E-3</v>
      </c>
      <c r="E26" s="173">
        <v>2.2627954091006303E-3</v>
      </c>
    </row>
    <row r="27" spans="1:5">
      <c r="A27" s="179" t="s">
        <v>58</v>
      </c>
      <c r="B27" s="173">
        <v>3.1896554627499123E-2</v>
      </c>
      <c r="C27" s="173">
        <v>3.617314395514773E-2</v>
      </c>
      <c r="D27" s="173">
        <v>3.5183572794833279E-2</v>
      </c>
      <c r="E27" s="173">
        <v>2.9026342801274543E-2</v>
      </c>
    </row>
    <row r="28" spans="1:5">
      <c r="A28" s="178" t="s">
        <v>132</v>
      </c>
      <c r="B28" s="173">
        <v>1.986495801779524E-2</v>
      </c>
      <c r="C28" s="173">
        <v>1.7470772049079694E-2</v>
      </c>
      <c r="D28" s="173">
        <v>1.6203782120137733E-2</v>
      </c>
      <c r="E28" s="173">
        <v>2.2098003165335507E-2</v>
      </c>
    </row>
    <row r="29" spans="1:5">
      <c r="A29" s="178" t="s">
        <v>133</v>
      </c>
      <c r="B29" s="173">
        <v>1.6686700168265452E-2</v>
      </c>
      <c r="C29" s="173">
        <v>1.6517795700688301E-2</v>
      </c>
      <c r="D29" s="173">
        <v>2.0868725783199954E-2</v>
      </c>
      <c r="E29" s="173">
        <v>3.4162783680891151E-2</v>
      </c>
    </row>
    <row r="30" spans="1:5">
      <c r="A30" s="178" t="s">
        <v>134</v>
      </c>
      <c r="B30" s="173">
        <v>7.5334055491442509E-3</v>
      </c>
      <c r="C30" s="173">
        <v>5.8686668098985725E-3</v>
      </c>
      <c r="D30" s="173">
        <v>6.0461078693526803E-3</v>
      </c>
      <c r="E30" s="173">
        <v>9.8272820285067591E-3</v>
      </c>
    </row>
    <row r="31" spans="1:5">
      <c r="A31" s="179" t="s">
        <v>59</v>
      </c>
      <c r="B31" s="173">
        <v>4.4085069893320471E-2</v>
      </c>
      <c r="C31" s="173">
        <v>3.9857276413720805E-2</v>
      </c>
      <c r="D31" s="173">
        <v>4.3118610613636102E-2</v>
      </c>
      <c r="E31" s="173">
        <v>6.6088068874733411E-2</v>
      </c>
    </row>
    <row r="32" spans="1:5">
      <c r="A32" s="178" t="s">
        <v>135</v>
      </c>
      <c r="B32" s="173">
        <v>4.2563650893463409E-3</v>
      </c>
      <c r="C32" s="173">
        <v>3.9108408245920965E-3</v>
      </c>
      <c r="D32" s="173">
        <v>4.1297402264833033E-3</v>
      </c>
      <c r="E32" s="173">
        <v>4.017904748077515E-3</v>
      </c>
    </row>
    <row r="33" spans="1:5">
      <c r="A33" s="178" t="s">
        <v>136</v>
      </c>
      <c r="B33" s="173">
        <v>3.5635429942629783E-2</v>
      </c>
      <c r="C33" s="173">
        <v>3.6010924332661377E-2</v>
      </c>
      <c r="D33" s="173">
        <v>3.2067591380865609E-2</v>
      </c>
      <c r="E33" s="173">
        <v>2.7534078762861888E-2</v>
      </c>
    </row>
    <row r="34" spans="1:5">
      <c r="A34" s="178" t="s">
        <v>137</v>
      </c>
      <c r="B34" s="173">
        <v>1.5497569201383533E-3</v>
      </c>
      <c r="C34" s="173">
        <v>2.1163009538514225E-3</v>
      </c>
      <c r="D34" s="173">
        <v>1.8610138317680833E-3</v>
      </c>
      <c r="E34" s="173">
        <v>8.808097958897897E-4</v>
      </c>
    </row>
    <row r="35" spans="1:5">
      <c r="A35" s="178" t="s">
        <v>138</v>
      </c>
      <c r="B35" s="173">
        <v>7.6357094413259646E-3</v>
      </c>
      <c r="C35" s="173">
        <v>6.9652871709172349E-3</v>
      </c>
      <c r="D35" s="173">
        <v>6.1311377746492198E-3</v>
      </c>
      <c r="E35" s="173">
        <v>7.2830787748320337E-3</v>
      </c>
    </row>
    <row r="36" spans="1:5">
      <c r="A36" s="179" t="s">
        <v>60</v>
      </c>
      <c r="B36" s="173">
        <v>4.9077290608399139E-2</v>
      </c>
      <c r="C36" s="173">
        <v>4.9003298119470698E-2</v>
      </c>
      <c r="D36" s="173">
        <v>4.4189478054711955E-2</v>
      </c>
      <c r="E36" s="173">
        <v>3.9715822082406822E-2</v>
      </c>
    </row>
    <row r="37" spans="1:5">
      <c r="A37" s="178" t="s">
        <v>139</v>
      </c>
      <c r="B37" s="173">
        <v>6.0369166681037666E-3</v>
      </c>
      <c r="C37" s="173">
        <v>5.2891657896541426E-3</v>
      </c>
      <c r="D37" s="173">
        <v>6.2812729842381485E-3</v>
      </c>
      <c r="E37" s="173">
        <v>3.5274498833502183E-3</v>
      </c>
    </row>
    <row r="38" spans="1:5">
      <c r="A38" s="178" t="s">
        <v>140</v>
      </c>
      <c r="B38" s="173">
        <v>1.8526230576158564E-3</v>
      </c>
      <c r="C38" s="173">
        <v>2.3119375265290044E-3</v>
      </c>
      <c r="D38" s="173">
        <v>2.7912294241115416E-3</v>
      </c>
      <c r="E38" s="173">
        <v>3.2212374128672444E-3</v>
      </c>
    </row>
    <row r="39" spans="1:5">
      <c r="A39" s="179" t="s">
        <v>61</v>
      </c>
      <c r="B39" s="173">
        <v>7.8894967440872217E-3</v>
      </c>
      <c r="C39" s="173">
        <v>7.6011166246803402E-3</v>
      </c>
      <c r="D39" s="173">
        <v>9.0724706577418254E-3</v>
      </c>
      <c r="E39" s="173">
        <v>6.7486872962174635E-3</v>
      </c>
    </row>
    <row r="40" spans="1:5">
      <c r="A40" s="178" t="s">
        <v>141</v>
      </c>
      <c r="B40" s="173">
        <v>5.7906517231712884E-3</v>
      </c>
      <c r="C40" s="173">
        <v>6.5246272878547746E-3</v>
      </c>
      <c r="D40" s="173">
        <v>7.3639814061889674E-3</v>
      </c>
      <c r="E40" s="173">
        <v>4.9018740998743038E-3</v>
      </c>
    </row>
    <row r="41" spans="1:5">
      <c r="A41" s="178" t="s">
        <v>142</v>
      </c>
      <c r="B41" s="173">
        <v>1.3798921170788722E-2</v>
      </c>
      <c r="C41" s="173">
        <v>1.6251720673658446E-2</v>
      </c>
      <c r="D41" s="173">
        <v>1.9266463544915423E-2</v>
      </c>
      <c r="E41" s="173">
        <v>1.0091666094284414E-2</v>
      </c>
    </row>
    <row r="42" spans="1:5">
      <c r="A42" s="178" t="s">
        <v>143</v>
      </c>
      <c r="B42" s="173">
        <v>2.9006389809576624E-3</v>
      </c>
      <c r="C42" s="173">
        <v>4.1276657293757239E-3</v>
      </c>
      <c r="D42" s="173">
        <v>3.9920254802219869E-3</v>
      </c>
      <c r="E42" s="173">
        <v>1.6157210302258015E-3</v>
      </c>
    </row>
    <row r="43" spans="1:5">
      <c r="A43" s="178" t="s">
        <v>144</v>
      </c>
      <c r="B43" s="173">
        <v>7.1521213514912987E-3</v>
      </c>
      <c r="C43" s="173">
        <v>8.3124985274042815E-3</v>
      </c>
      <c r="D43" s="173">
        <v>7.4463629215259283E-3</v>
      </c>
      <c r="E43" s="173">
        <v>4.3898490663689419E-3</v>
      </c>
    </row>
    <row r="44" spans="1:5">
      <c r="A44" s="179" t="s">
        <v>62</v>
      </c>
      <c r="B44" s="173">
        <v>2.9642353151198213E-2</v>
      </c>
      <c r="C44" s="173">
        <v>3.5216509313767866E-2</v>
      </c>
      <c r="D44" s="173">
        <v>3.8068830535295799E-2</v>
      </c>
      <c r="E44" s="173">
        <v>2.0999110290753461E-2</v>
      </c>
    </row>
    <row r="45" spans="1:5">
      <c r="A45" s="180" t="s">
        <v>145</v>
      </c>
      <c r="B45" s="173">
        <v>1.6227613106785894E-2</v>
      </c>
      <c r="C45" s="173">
        <v>1.5370835922570186E-2</v>
      </c>
      <c r="D45" s="173">
        <v>1.3005839387214644E-2</v>
      </c>
      <c r="E45" s="173">
        <v>1.4119480909452198E-2</v>
      </c>
    </row>
    <row r="46" spans="1:5">
      <c r="A46" s="180" t="s">
        <v>146</v>
      </c>
      <c r="B46" s="173">
        <v>7.0872887160182566E-3</v>
      </c>
      <c r="C46" s="173">
        <v>5.8452968900147909E-3</v>
      </c>
      <c r="D46" s="173">
        <v>4.2979790010719936E-3</v>
      </c>
      <c r="E46" s="173">
        <v>6.3025789191908117E-3</v>
      </c>
    </row>
    <row r="47" spans="1:5">
      <c r="A47" s="180" t="s">
        <v>147</v>
      </c>
      <c r="B47" s="173">
        <v>5.9600622946334517E-2</v>
      </c>
      <c r="C47" s="173">
        <v>6.2431303784863515E-2</v>
      </c>
      <c r="D47" s="173">
        <v>5.9455795617099357E-2</v>
      </c>
      <c r="E47" s="173">
        <v>6.0572133280588289E-2</v>
      </c>
    </row>
    <row r="48" spans="1:5">
      <c r="A48" s="181" t="s">
        <v>20</v>
      </c>
      <c r="B48" s="173">
        <v>8.2915518611023142E-2</v>
      </c>
      <c r="C48" s="173">
        <v>8.3647436597448471E-2</v>
      </c>
      <c r="D48" s="173">
        <v>7.6759645755993866E-2</v>
      </c>
      <c r="E48" s="173">
        <v>8.0994204051826293E-2</v>
      </c>
    </row>
    <row r="49" spans="1:5">
      <c r="A49" s="182" t="s">
        <v>148</v>
      </c>
      <c r="B49" s="173">
        <v>3.9996458808742412E-2</v>
      </c>
      <c r="C49" s="173">
        <v>3.8968219510814105E-2</v>
      </c>
      <c r="D49" s="173">
        <v>3.3875493601990714E-2</v>
      </c>
      <c r="E49" s="173">
        <v>4.1844345688301927E-2</v>
      </c>
    </row>
    <row r="50" spans="1:5">
      <c r="A50" s="182" t="s">
        <v>149</v>
      </c>
      <c r="B50" s="173">
        <v>6.3804060852744732E-3</v>
      </c>
      <c r="C50" s="173">
        <v>6.7812982764805614E-3</v>
      </c>
      <c r="D50" s="173">
        <v>6.4356100339597461E-3</v>
      </c>
      <c r="E50" s="173">
        <v>5.2308873922897164E-3</v>
      </c>
    </row>
    <row r="51" spans="1:5">
      <c r="A51" s="183" t="s">
        <v>63</v>
      </c>
      <c r="B51" s="173">
        <v>4.6376864894016878E-2</v>
      </c>
      <c r="C51" s="173">
        <v>4.5749536263720178E-2</v>
      </c>
      <c r="D51" s="173">
        <v>4.0311103635950453E-2</v>
      </c>
      <c r="E51" s="173">
        <v>4.7075236364423408E-2</v>
      </c>
    </row>
    <row r="52" spans="1:5">
      <c r="A52" s="182" t="s">
        <v>150</v>
      </c>
      <c r="B52" s="173">
        <v>6.316004787431023E-4</v>
      </c>
      <c r="C52" s="173">
        <v>7.5204969864737169E-4</v>
      </c>
      <c r="D52" s="173">
        <v>9.040863196537578E-4</v>
      </c>
      <c r="E52" s="173">
        <v>4.9790667454545324E-4</v>
      </c>
    </row>
    <row r="53" spans="1:5">
      <c r="A53" s="182" t="s">
        <v>151</v>
      </c>
      <c r="B53" s="173">
        <v>9.645771730612835E-4</v>
      </c>
      <c r="C53" s="173">
        <v>7.8536484716665994E-4</v>
      </c>
      <c r="D53" s="173">
        <v>7.8709850226975158E-4</v>
      </c>
      <c r="E53" s="173">
        <v>6.6203225861802175E-4</v>
      </c>
    </row>
    <row r="54" spans="1:5">
      <c r="A54" s="182" t="s">
        <v>152</v>
      </c>
      <c r="B54" s="173">
        <v>1.6992881570436556E-3</v>
      </c>
      <c r="C54" s="173">
        <v>1.6537741890834284E-3</v>
      </c>
      <c r="D54" s="173">
        <v>1.8020914179974401E-3</v>
      </c>
      <c r="E54" s="173">
        <v>1.7572785496239988E-3</v>
      </c>
    </row>
    <row r="55" spans="1:5">
      <c r="A55" s="182" t="s">
        <v>153</v>
      </c>
      <c r="B55" s="173">
        <v>5.1287843164186291E-3</v>
      </c>
      <c r="C55" s="173">
        <v>4.6490659830990197E-3</v>
      </c>
      <c r="D55" s="173">
        <v>3.8972035938965718E-3</v>
      </c>
      <c r="E55" s="173">
        <v>2.9622637123432063E-3</v>
      </c>
    </row>
    <row r="56" spans="1:5">
      <c r="A56" s="183" t="s">
        <v>64</v>
      </c>
      <c r="B56" s="173">
        <v>8.4242147521924552E-3</v>
      </c>
      <c r="C56" s="173">
        <v>7.8402680264936728E-3</v>
      </c>
      <c r="D56" s="173">
        <v>7.3904878104282933E-3</v>
      </c>
      <c r="E56" s="173">
        <v>5.8795223577424683E-3</v>
      </c>
    </row>
    <row r="57" spans="1:5">
      <c r="A57" s="183" t="s">
        <v>65</v>
      </c>
      <c r="B57" s="173">
        <v>2.000264127466473E-2</v>
      </c>
      <c r="C57" s="173">
        <v>1.9617225942609708E-2</v>
      </c>
      <c r="D57" s="173">
        <v>1.858473947293246E-2</v>
      </c>
      <c r="E57" s="173">
        <v>1.5594182044931376E-2</v>
      </c>
    </row>
    <row r="58" spans="1:5">
      <c r="A58" s="182" t="s">
        <v>154</v>
      </c>
      <c r="B58" s="173">
        <v>2.6378687838351088E-2</v>
      </c>
      <c r="C58" s="173">
        <v>3.2227483421824694E-2</v>
      </c>
      <c r="D58" s="173">
        <v>2.5087910156233344E-2</v>
      </c>
      <c r="E58" s="173">
        <v>2.3779686411845986E-2</v>
      </c>
    </row>
    <row r="59" spans="1:5">
      <c r="A59" s="182" t="s">
        <v>155</v>
      </c>
      <c r="B59" s="173">
        <v>3.8766994052194609E-2</v>
      </c>
      <c r="C59" s="173">
        <v>3.2700288268160696E-2</v>
      </c>
      <c r="D59" s="173">
        <v>3.0931832334199522E-2</v>
      </c>
      <c r="E59" s="173">
        <v>3.8664473214669016E-2</v>
      </c>
    </row>
    <row r="60" spans="1:5">
      <c r="A60" s="183" t="s">
        <v>66</v>
      </c>
      <c r="B60" s="173">
        <v>6.5145695657219407E-2</v>
      </c>
      <c r="C60" s="173">
        <v>6.4927766522057062E-2</v>
      </c>
      <c r="D60" s="173">
        <v>5.601974530798938E-2</v>
      </c>
      <c r="E60" s="173">
        <v>6.2444115180071452E-2</v>
      </c>
    </row>
    <row r="61" spans="1:5">
      <c r="A61" s="182" t="s">
        <v>156</v>
      </c>
      <c r="B61" s="173">
        <v>1.0084158821754008E-2</v>
      </c>
      <c r="C61" s="173">
        <v>1.0490682885404393E-2</v>
      </c>
      <c r="D61" s="173">
        <v>1.4374910767836809E-2</v>
      </c>
      <c r="E61" s="173">
        <v>1.0087075947514911E-2</v>
      </c>
    </row>
    <row r="62" spans="1:5">
      <c r="A62" s="182" t="s">
        <v>157</v>
      </c>
      <c r="B62" s="173">
        <v>1.0650721197983869E-2</v>
      </c>
      <c r="C62" s="173">
        <v>1.2333424790163524E-2</v>
      </c>
      <c r="D62" s="173">
        <v>1.3939076927665269E-2</v>
      </c>
      <c r="E62" s="173">
        <v>8.5810125593540846E-3</v>
      </c>
    </row>
    <row r="63" spans="1:5">
      <c r="A63" s="183" t="s">
        <v>67</v>
      </c>
      <c r="B63" s="173">
        <v>2.0734837038105476E-2</v>
      </c>
      <c r="C63" s="173">
        <v>2.2824107675567917E-2</v>
      </c>
      <c r="D63" s="173">
        <v>2.8313987695502075E-2</v>
      </c>
      <c r="E63" s="173">
        <v>1.8668099449463998E-2</v>
      </c>
    </row>
    <row r="64" spans="1:5">
      <c r="A64" s="184" t="s">
        <v>158</v>
      </c>
      <c r="B64" s="173">
        <v>2.3850985620462849E-3</v>
      </c>
      <c r="C64" s="173">
        <v>1.6232298337075142E-3</v>
      </c>
      <c r="D64" s="173">
        <v>4.5889738425565138E-3</v>
      </c>
      <c r="E64" s="173">
        <v>1.3776486694871946E-3</v>
      </c>
    </row>
    <row r="65" spans="1:5">
      <c r="A65" s="184" t="s">
        <v>159</v>
      </c>
      <c r="B65" s="173">
        <v>2.165735714996174E-2</v>
      </c>
      <c r="C65" s="173">
        <v>2.0886742930857655E-2</v>
      </c>
      <c r="D65" s="173">
        <v>1.5548461405422041E-2</v>
      </c>
      <c r="E65" s="173">
        <v>1.7808710427389539E-2</v>
      </c>
    </row>
    <row r="66" spans="1:5">
      <c r="A66" s="185" t="s">
        <v>68</v>
      </c>
      <c r="B66" s="173">
        <v>2.4042452496253853E-2</v>
      </c>
      <c r="C66" s="173">
        <v>2.2510011714094051E-2</v>
      </c>
      <c r="D66" s="173">
        <v>2.0137435247978556E-2</v>
      </c>
      <c r="E66" s="173">
        <v>1.9186359096876729E-2</v>
      </c>
    </row>
    <row r="67" spans="1:5">
      <c r="A67" s="184" t="s">
        <v>160</v>
      </c>
      <c r="B67" s="173">
        <v>1.7099756326465203E-2</v>
      </c>
      <c r="C67" s="173">
        <v>1.8318055502629046E-2</v>
      </c>
      <c r="D67" s="173">
        <v>2.6276587832461146E-2</v>
      </c>
      <c r="E67" s="173">
        <v>1.2798249025482406E-2</v>
      </c>
    </row>
    <row r="68" spans="1:5">
      <c r="A68" s="184" t="s">
        <v>161</v>
      </c>
      <c r="B68" s="173">
        <v>8.5633158673221105E-2</v>
      </c>
      <c r="C68" s="173">
        <v>8.1163308232707787E-2</v>
      </c>
      <c r="D68" s="173">
        <v>6.5568038055100336E-2</v>
      </c>
      <c r="E68" s="173">
        <v>0.10553302692450997</v>
      </c>
    </row>
    <row r="69" spans="1:5">
      <c r="A69" s="185" t="s">
        <v>69</v>
      </c>
      <c r="B69" s="173">
        <v>0.10273291499968631</v>
      </c>
      <c r="C69" s="173">
        <v>9.9481360830811452E-2</v>
      </c>
      <c r="D69" s="173">
        <v>9.1844612396890235E-2</v>
      </c>
      <c r="E69" s="173">
        <v>0.11833127039718148</v>
      </c>
    </row>
    <row r="70" spans="1:5">
      <c r="A70" s="184" t="s">
        <v>162</v>
      </c>
      <c r="B70" s="173">
        <v>6.208932531446474E-3</v>
      </c>
      <c r="C70" s="173">
        <v>5.6020015381298182E-3</v>
      </c>
      <c r="D70" s="173">
        <v>1.0799611952706227E-2</v>
      </c>
      <c r="E70" s="173">
        <v>4.7603209803560717E-3</v>
      </c>
    </row>
    <row r="71" spans="1:5">
      <c r="A71" s="184" t="s">
        <v>163</v>
      </c>
      <c r="B71" s="173">
        <v>5.1097962269681101E-2</v>
      </c>
      <c r="C71" s="173">
        <v>4.941786650473956E-2</v>
      </c>
      <c r="D71" s="173">
        <v>3.6357148832242642E-2</v>
      </c>
      <c r="E71" s="173">
        <v>4.1183647346001273E-2</v>
      </c>
    </row>
    <row r="72" spans="1:5">
      <c r="A72" s="185" t="s">
        <v>70</v>
      </c>
      <c r="B72" s="173">
        <v>5.7306857977610703E-2</v>
      </c>
      <c r="C72" s="173">
        <v>5.5019862874941067E-2</v>
      </c>
      <c r="D72" s="173">
        <v>4.7156744476721101E-2</v>
      </c>
      <c r="E72" s="173">
        <v>4.5943968326357346E-2</v>
      </c>
    </row>
    <row r="73" spans="1:5">
      <c r="A73" s="184" t="s">
        <v>164</v>
      </c>
      <c r="B73" s="173">
        <v>9.7280794805942324E-5</v>
      </c>
      <c r="C73" s="173">
        <v>7.6049072227841915E-5</v>
      </c>
      <c r="D73" s="173">
        <v>1.536819381739567E-4</v>
      </c>
      <c r="E73" s="173">
        <v>3.5270322042272237E-5</v>
      </c>
    </row>
    <row r="74" spans="1:5">
      <c r="A74" s="184" t="s">
        <v>165</v>
      </c>
      <c r="B74" s="173">
        <v>7.7476541561801349E-4</v>
      </c>
      <c r="C74" s="173">
        <v>7.5127516088461447E-4</v>
      </c>
      <c r="D74" s="173">
        <v>1.5479694878035729E-3</v>
      </c>
      <c r="E74" s="173">
        <v>2.915301986084954E-4</v>
      </c>
    </row>
    <row r="75" spans="1:5">
      <c r="A75" s="184" t="s">
        <v>166</v>
      </c>
      <c r="B75" s="173">
        <v>1.0186626561054083E-3</v>
      </c>
      <c r="C75" s="173">
        <v>1.3213910123565831E-3</v>
      </c>
      <c r="D75" s="173">
        <v>2.2395612571297001E-3</v>
      </c>
      <c r="E75" s="173">
        <v>8.7973495134242494E-4</v>
      </c>
    </row>
    <row r="76" spans="1:5">
      <c r="A76" s="184" t="s">
        <v>167</v>
      </c>
      <c r="B76" s="173">
        <v>2.666344132688344E-3</v>
      </c>
      <c r="C76" s="173">
        <v>1.7779297253917446E-3</v>
      </c>
      <c r="D76" s="173">
        <v>1.6255499094165249E-3</v>
      </c>
      <c r="E76" s="173">
        <v>1.4935063039017726E-3</v>
      </c>
    </row>
    <row r="77" spans="1:5">
      <c r="A77" s="184" t="s">
        <v>168</v>
      </c>
      <c r="B77" s="173">
        <v>4.0955336745441949E-4</v>
      </c>
      <c r="C77" s="173">
        <v>9.6380306198727745E-4</v>
      </c>
      <c r="D77" s="173">
        <v>1.2559706083216584E-3</v>
      </c>
      <c r="E77" s="173">
        <v>6.8467562311603147E-4</v>
      </c>
    </row>
    <row r="78" spans="1:5">
      <c r="A78" s="185" t="s">
        <v>71</v>
      </c>
      <c r="B78" s="173">
        <v>4.9666002085565989E-3</v>
      </c>
      <c r="C78" s="173">
        <v>4.8904172238880541E-3</v>
      </c>
      <c r="D78" s="173">
        <v>6.8227168926176486E-3</v>
      </c>
      <c r="E78" s="173">
        <v>3.3847338944168613E-3</v>
      </c>
    </row>
    <row r="79" spans="1:5">
      <c r="A79" s="186" t="s">
        <v>90</v>
      </c>
      <c r="B79" s="173">
        <v>3.6638574301401773E-3</v>
      </c>
      <c r="C79" s="173">
        <v>3.7029096473814452E-3</v>
      </c>
      <c r="D79" s="173">
        <v>4.681722074500556E-3</v>
      </c>
      <c r="E79" s="173">
        <v>4.8821786416274274E-3</v>
      </c>
    </row>
    <row r="80" spans="1:5">
      <c r="A80" s="186" t="s">
        <v>169</v>
      </c>
      <c r="B80" s="173">
        <v>1.3903631680862404E-3</v>
      </c>
      <c r="C80" s="173">
        <v>1.6268737741883977E-3</v>
      </c>
      <c r="D80" s="173">
        <v>2.0917248907805662E-3</v>
      </c>
      <c r="E80" s="173">
        <v>1.5873679088264665E-3</v>
      </c>
    </row>
    <row r="81" spans="1:5">
      <c r="A81" s="186" t="s">
        <v>91</v>
      </c>
      <c r="B81" s="173">
        <v>5.1707295832435149E-3</v>
      </c>
      <c r="C81" s="173">
        <v>4.7900720114397305E-3</v>
      </c>
      <c r="D81" s="173">
        <v>5.9875832990612205E-3</v>
      </c>
      <c r="E81" s="173">
        <v>8.0828666440982775E-3</v>
      </c>
    </row>
    <row r="82" spans="1:5">
      <c r="A82" s="186" t="s">
        <v>92</v>
      </c>
      <c r="B82" s="173">
        <v>6.6215256788997546E-3</v>
      </c>
      <c r="C82" s="173">
        <v>7.1179766332839867E-3</v>
      </c>
      <c r="D82" s="173">
        <v>7.1045814843039238E-3</v>
      </c>
      <c r="E82" s="173">
        <v>7.3790979440602408E-3</v>
      </c>
    </row>
    <row r="83" spans="1:5">
      <c r="A83" s="186" t="s">
        <v>93</v>
      </c>
      <c r="B83" s="173">
        <v>1.1047247593912765E-3</v>
      </c>
      <c r="C83" s="173">
        <v>1.1664791322210247E-3</v>
      </c>
      <c r="D83" s="173">
        <v>1.5272850423016673E-3</v>
      </c>
      <c r="E83" s="173">
        <v>1.1461285666350869E-3</v>
      </c>
    </row>
    <row r="84" spans="1:5">
      <c r="A84" s="186" t="s">
        <v>94</v>
      </c>
      <c r="B84" s="173">
        <v>6.687040152724413E-3</v>
      </c>
      <c r="C84" s="173">
        <v>7.1995709890820547E-3</v>
      </c>
      <c r="D84" s="173">
        <v>9.553104351662324E-3</v>
      </c>
      <c r="E84" s="173">
        <v>7.4388849387390628E-3</v>
      </c>
    </row>
    <row r="85" spans="1:5">
      <c r="A85" s="186" t="s">
        <v>95</v>
      </c>
      <c r="B85" s="173">
        <v>1.462855423053167E-3</v>
      </c>
      <c r="C85" s="173">
        <v>1.2303293986189988E-3</v>
      </c>
      <c r="D85" s="173">
        <v>1.2032567120991366E-3</v>
      </c>
      <c r="E85" s="173">
        <v>8.5443548441811962E-4</v>
      </c>
    </row>
    <row r="86" spans="1:5">
      <c r="A86" s="187" t="s">
        <v>72</v>
      </c>
      <c r="B86" s="173">
        <v>2.6101128352858587E-2</v>
      </c>
      <c r="C86" s="173">
        <v>2.6834196014315484E-2</v>
      </c>
      <c r="D86" s="173">
        <v>3.214929754714535E-2</v>
      </c>
      <c r="E86" s="173">
        <v>3.1370923340724374E-2</v>
      </c>
    </row>
    <row r="87" spans="1:5">
      <c r="A87" s="186" t="s">
        <v>96</v>
      </c>
      <c r="B87" s="173">
        <v>8.696000883316804E-3</v>
      </c>
      <c r="C87" s="173">
        <v>8.7211376193354999E-3</v>
      </c>
      <c r="D87" s="173">
        <v>8.1295253912205094E-3</v>
      </c>
      <c r="E87" s="173">
        <v>1.1016430669881238E-2</v>
      </c>
    </row>
    <row r="88" spans="1:5">
      <c r="A88" s="186" t="s">
        <v>97</v>
      </c>
      <c r="B88" s="173">
        <v>9.0582276093460615E-4</v>
      </c>
      <c r="C88" s="173">
        <v>8.6158235395167814E-4</v>
      </c>
      <c r="D88" s="173">
        <v>8.7226139639524588E-4</v>
      </c>
      <c r="E88" s="173">
        <v>7.0739409649692587E-4</v>
      </c>
    </row>
    <row r="89" spans="1:5">
      <c r="A89" s="186" t="s">
        <v>98</v>
      </c>
      <c r="B89" s="173">
        <v>1.6600031242824487E-3</v>
      </c>
      <c r="C89" s="173">
        <v>1.6254641834763518E-3</v>
      </c>
      <c r="D89" s="173">
        <v>2.4354233692271683E-3</v>
      </c>
      <c r="E89" s="173">
        <v>1.8487455521893276E-3</v>
      </c>
    </row>
    <row r="90" spans="1:5">
      <c r="A90" s="186" t="s">
        <v>99</v>
      </c>
      <c r="B90" s="173">
        <v>3.1043216752371658E-3</v>
      </c>
      <c r="C90" s="173">
        <v>3.191512656461541E-3</v>
      </c>
      <c r="D90" s="173">
        <v>3.2837340603932945E-3</v>
      </c>
      <c r="E90" s="173">
        <v>3.2337043243596385E-3</v>
      </c>
    </row>
    <row r="91" spans="1:5">
      <c r="A91" s="186" t="s">
        <v>100</v>
      </c>
      <c r="B91" s="173">
        <v>4.6142045793082015E-3</v>
      </c>
      <c r="C91" s="173">
        <v>4.9504435598813727E-3</v>
      </c>
      <c r="D91" s="173">
        <v>5.0536455342986434E-3</v>
      </c>
      <c r="E91" s="173">
        <v>4.8445047243605458E-3</v>
      </c>
    </row>
    <row r="92" spans="1:5">
      <c r="A92" s="186" t="s">
        <v>101</v>
      </c>
      <c r="B92" s="173">
        <v>1.6033959678550145E-3</v>
      </c>
      <c r="C92" s="173">
        <v>1.5314141841445154E-3</v>
      </c>
      <c r="D92" s="173">
        <v>2.3775038435136608E-3</v>
      </c>
      <c r="E92" s="173">
        <v>1.2139400295753612E-3</v>
      </c>
    </row>
    <row r="93" spans="1:5">
      <c r="A93" s="186" t="s">
        <v>102</v>
      </c>
      <c r="B93" s="173">
        <v>1.2344672526623506E-2</v>
      </c>
      <c r="C93" s="173">
        <v>1.2891063131294393E-2</v>
      </c>
      <c r="D93" s="173">
        <v>1.1847868333130163E-2</v>
      </c>
      <c r="E93" s="173">
        <v>1.6792376779117095E-2</v>
      </c>
    </row>
    <row r="94" spans="1:5">
      <c r="A94" s="187" t="s">
        <v>73</v>
      </c>
      <c r="B94" s="173">
        <v>3.2928398460714589E-2</v>
      </c>
      <c r="C94" s="173">
        <v>3.3772554453540243E-2</v>
      </c>
      <c r="D94" s="173">
        <v>3.4000006814451589E-2</v>
      </c>
      <c r="E94" s="173">
        <v>3.9657096175980136E-2</v>
      </c>
    </row>
    <row r="95" spans="1:5">
      <c r="A95" s="186" t="s">
        <v>103</v>
      </c>
      <c r="B95" s="173">
        <v>5.4628059376990688E-3</v>
      </c>
      <c r="C95" s="173">
        <v>5.3108440511299322E-3</v>
      </c>
      <c r="D95" s="173">
        <v>5.9941029967753735E-3</v>
      </c>
      <c r="E95" s="173">
        <v>5.2540857646875549E-3</v>
      </c>
    </row>
    <row r="96" spans="1:5">
      <c r="A96" s="186" t="s">
        <v>104</v>
      </c>
      <c r="B96" s="173">
        <v>3.3843012748677001E-2</v>
      </c>
      <c r="C96" s="173">
        <v>3.5132137013573289E-2</v>
      </c>
      <c r="D96" s="173">
        <v>3.7403486126811547E-2</v>
      </c>
      <c r="E96" s="173">
        <v>4.8598682288617509E-2</v>
      </c>
    </row>
    <row r="97" spans="1:5">
      <c r="A97" s="186" t="s">
        <v>105</v>
      </c>
      <c r="B97" s="173">
        <v>1.1880079616539679E-2</v>
      </c>
      <c r="C97" s="173">
        <v>1.1752363678822526E-2</v>
      </c>
      <c r="D97" s="173">
        <v>1.1790066945383499E-2</v>
      </c>
      <c r="E97" s="173">
        <v>1.1716484855027444E-2</v>
      </c>
    </row>
    <row r="98" spans="1:5">
      <c r="A98" s="187" t="s">
        <v>74</v>
      </c>
      <c r="B98" s="173">
        <v>5.1185898302915749E-2</v>
      </c>
      <c r="C98" s="173">
        <v>5.2195341839000396E-2</v>
      </c>
      <c r="D98" s="173">
        <v>5.5187671901139435E-2</v>
      </c>
      <c r="E98" s="173">
        <v>6.5569278240381001E-2</v>
      </c>
    </row>
    <row r="99" spans="1:5">
      <c r="A99" s="186" t="s">
        <v>106</v>
      </c>
      <c r="B99" s="173">
        <v>5.0437282663219792E-3</v>
      </c>
      <c r="C99" s="173">
        <v>5.6510893857696174E-3</v>
      </c>
      <c r="D99" s="173">
        <v>6.6076403991571098E-3</v>
      </c>
      <c r="E99" s="173">
        <v>4.4377210491129927E-3</v>
      </c>
    </row>
    <row r="100" spans="1:5">
      <c r="A100" s="186" t="s">
        <v>107</v>
      </c>
      <c r="B100" s="173">
        <v>8.6478129068126054E-3</v>
      </c>
      <c r="C100" s="173">
        <v>9.1779177697958163E-3</v>
      </c>
      <c r="D100" s="173">
        <v>1.1404962278383756E-2</v>
      </c>
      <c r="E100" s="173">
        <v>8.503215308052068E-3</v>
      </c>
    </row>
    <row r="101" spans="1:5">
      <c r="A101" s="186" t="s">
        <v>108</v>
      </c>
      <c r="B101" s="173">
        <v>6.8051088063166877E-3</v>
      </c>
      <c r="C101" s="173">
        <v>6.7383835022343797E-3</v>
      </c>
      <c r="D101" s="173">
        <v>7.7047758957196587E-3</v>
      </c>
      <c r="E101" s="173">
        <v>7.6030421097385741E-3</v>
      </c>
    </row>
    <row r="102" spans="1:5">
      <c r="A102" s="187" t="s">
        <v>75</v>
      </c>
      <c r="B102" s="173">
        <v>2.049666374612498E-2</v>
      </c>
      <c r="C102" s="173">
        <v>2.1567393562325173E-2</v>
      </c>
      <c r="D102" s="173">
        <v>2.5717378573260525E-2</v>
      </c>
      <c r="E102" s="173">
        <v>2.0543984019714495E-2</v>
      </c>
    </row>
    <row r="103" spans="1:5">
      <c r="A103" s="17" t="s">
        <v>18</v>
      </c>
      <c r="B103" s="188">
        <f>SUM(B99:B101,B95:B97,B87:B93,B79:B85,B73:B77,B70:B71,B67:B68,B64:B65,B61:B62,B58:B59,B57,B52:B55,B49:B50,B45:B47,B40:B43,B37:B38,B32:B35,B28:B30,B24:B26,B18:B22,B10:B16,B6:B8,B3:B4)</f>
        <v>1.0000000372866025</v>
      </c>
      <c r="C103" s="188">
        <f t="shared" ref="C103:E103" si="0">SUM(C99:C101,C95:C97,C87:C93,C79:C85,C73:C77,C70:C71,C67:C68,C64:C65,C61:C62,C58:C59,C57,C52:C55,C49:C50,C45:C47,C40:C43,C37:C38,C32:C35,C28:C30,C24:C26,C18:C22,C10:C16,C6:C8,C3:C4)</f>
        <v>1.0000000287441673</v>
      </c>
      <c r="D103" s="188">
        <f t="shared" si="0"/>
        <v>0.99999994569624917</v>
      </c>
      <c r="E103" s="188">
        <f t="shared" si="0"/>
        <v>1.0000001428520369</v>
      </c>
    </row>
  </sheetData>
  <mergeCells count="1">
    <mergeCell ref="B1:E1"/>
  </mergeCells>
  <conditionalFormatting sqref="B3:E102">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3247-5A00-464A-8AF0-3923A9A81BAF}">
  <sheetPr>
    <tabColor theme="3" tint="0.59999389629810485"/>
  </sheetPr>
  <dimension ref="A1:U55"/>
  <sheetViews>
    <sheetView zoomScaleNormal="100" workbookViewId="0">
      <pane xSplit="3" ySplit="2" topLeftCell="D22" activePane="bottomRight" state="frozen"/>
      <selection pane="topRight" activeCell="H1" sqref="H1"/>
      <selection pane="bottomLeft" activeCell="A3" sqref="A3"/>
      <selection pane="bottomRight" activeCell="J48" sqref="J48"/>
    </sheetView>
  </sheetViews>
  <sheetFormatPr defaultRowHeight="15"/>
  <cols>
    <col min="1" max="1" width="31" customWidth="1"/>
    <col min="2" max="2" width="14.7109375" bestFit="1" customWidth="1"/>
    <col min="3" max="3" width="11.5703125" bestFit="1" customWidth="1"/>
    <col min="4" max="4" width="7.5703125" bestFit="1" customWidth="1"/>
    <col min="5" max="5" width="17.28515625" customWidth="1"/>
    <col min="6" max="6" width="10.140625" customWidth="1"/>
    <col min="7" max="7" width="22" customWidth="1"/>
    <col min="8" max="8" width="19.140625" customWidth="1"/>
    <col min="9" max="9" width="8.140625" customWidth="1"/>
    <col min="10" max="10" width="13.85546875" bestFit="1" customWidth="1"/>
    <col min="11" max="11" width="13.140625" bestFit="1" customWidth="1"/>
    <col min="12" max="12" width="5" customWidth="1"/>
    <col min="13" max="13" width="11.85546875" customWidth="1"/>
    <col min="14" max="14" width="12.42578125" bestFit="1" customWidth="1"/>
    <col min="17" max="17" width="21.140625" bestFit="1" customWidth="1"/>
    <col min="18" max="18" width="13.42578125" customWidth="1"/>
    <col min="19" max="19" width="6.5703125" customWidth="1"/>
    <col min="20" max="20" width="5.5703125" customWidth="1"/>
  </cols>
  <sheetData>
    <row r="1" spans="1:19" ht="18.75">
      <c r="B1" s="62" t="s">
        <v>218</v>
      </c>
      <c r="C1" t="s">
        <v>219</v>
      </c>
      <c r="D1" s="246" t="s">
        <v>199</v>
      </c>
      <c r="E1" s="247"/>
      <c r="F1" s="247"/>
      <c r="G1" s="247"/>
      <c r="H1" s="247"/>
      <c r="I1" s="248"/>
      <c r="J1" s="189" t="s">
        <v>26</v>
      </c>
      <c r="K1" s="189" t="s">
        <v>26</v>
      </c>
      <c r="L1" s="28"/>
      <c r="M1" s="66" t="s">
        <v>83</v>
      </c>
      <c r="N1" s="126" t="s">
        <v>81</v>
      </c>
      <c r="O1" s="126" t="s">
        <v>82</v>
      </c>
      <c r="P1" s="126" t="s">
        <v>83</v>
      </c>
      <c r="Q1" s="126" t="s">
        <v>84</v>
      </c>
      <c r="R1" s="126" t="s">
        <v>85</v>
      </c>
      <c r="S1" s="126" t="s">
        <v>86</v>
      </c>
    </row>
    <row r="2" spans="1:19" ht="45">
      <c r="A2" t="s">
        <v>217</v>
      </c>
      <c r="B2" s="62" t="s">
        <v>21</v>
      </c>
      <c r="C2" t="s">
        <v>76</v>
      </c>
      <c r="D2" s="27" t="s">
        <v>24</v>
      </c>
      <c r="E2" s="216" t="s">
        <v>201</v>
      </c>
      <c r="F2" s="217" t="s">
        <v>25</v>
      </c>
      <c r="G2" s="213" t="s">
        <v>200</v>
      </c>
      <c r="H2" s="213" t="s">
        <v>220</v>
      </c>
      <c r="I2" s="217" t="s">
        <v>12</v>
      </c>
      <c r="J2" s="27" t="s">
        <v>47</v>
      </c>
      <c r="K2" s="27" t="s">
        <v>48</v>
      </c>
      <c r="L2" s="28"/>
      <c r="M2" s="214" t="s">
        <v>214</v>
      </c>
      <c r="N2" s="249" t="s">
        <v>189</v>
      </c>
      <c r="O2" s="249"/>
      <c r="P2" s="249"/>
      <c r="Q2" s="249"/>
      <c r="R2" s="249"/>
      <c r="S2" s="249"/>
    </row>
    <row r="3" spans="1:19" ht="18.75">
      <c r="A3" s="91" t="s">
        <v>55</v>
      </c>
      <c r="B3" s="29">
        <v>1.5130874867626432E-2</v>
      </c>
      <c r="C3" s="18">
        <v>0.104</v>
      </c>
      <c r="D3" s="33">
        <v>-1E-3</v>
      </c>
      <c r="E3" s="33">
        <v>-8.9999999999999993E-3</v>
      </c>
      <c r="F3" s="33">
        <v>-1.6E-2</v>
      </c>
      <c r="G3" s="33">
        <v>8.0000000000000002E-3</v>
      </c>
      <c r="H3" s="33">
        <v>-1.6E-2</v>
      </c>
      <c r="I3" s="33">
        <v>-1E-3</v>
      </c>
      <c r="J3" s="210">
        <f>SUM(E3:I3)</f>
        <v>-3.4000000000000002E-2</v>
      </c>
      <c r="K3" s="210">
        <f>SUM(D3:I3)</f>
        <v>-3.5000000000000003E-2</v>
      </c>
      <c r="L3" s="28"/>
      <c r="M3" s="196"/>
      <c r="N3" s="18">
        <v>5.687088732700557E-2</v>
      </c>
      <c r="O3" s="18">
        <v>8.8001922246317157E-2</v>
      </c>
      <c r="P3" s="18">
        <v>0.10211670473108481</v>
      </c>
      <c r="Q3" s="18">
        <v>0.10094851693565604</v>
      </c>
      <c r="R3" s="18">
        <v>0.11217415119039756</v>
      </c>
      <c r="S3" s="18">
        <v>0.17099688724204398</v>
      </c>
    </row>
    <row r="4" spans="1:19" ht="18.75">
      <c r="A4" s="92" t="s">
        <v>19</v>
      </c>
      <c r="B4" s="29">
        <v>5.6349103430932912E-2</v>
      </c>
      <c r="C4" s="19">
        <v>0.21</v>
      </c>
      <c r="D4" s="33">
        <v>-5.0000000000000001E-3</v>
      </c>
      <c r="E4" s="33">
        <v>-3.0000000000000001E-3</v>
      </c>
      <c r="F4" s="33">
        <v>2E-3</v>
      </c>
      <c r="G4" s="33"/>
      <c r="H4" s="33">
        <v>0.01</v>
      </c>
      <c r="I4" s="33">
        <v>1E-3</v>
      </c>
      <c r="J4" s="210">
        <f t="shared" ref="J4:J25" si="0">SUM(E4:I4)</f>
        <v>1.0000000000000002E-2</v>
      </c>
      <c r="K4" s="210">
        <f t="shared" ref="K4:K25" si="1">SUM(D4:I4)</f>
        <v>5.0000000000000001E-3</v>
      </c>
      <c r="L4" s="28"/>
      <c r="M4" s="196"/>
      <c r="N4" s="19">
        <v>0.13726806597163732</v>
      </c>
      <c r="O4" s="19">
        <v>0.17816255244311319</v>
      </c>
      <c r="P4" s="19">
        <v>0.20789278816887108</v>
      </c>
      <c r="Q4" s="19">
        <v>0.20855116524675574</v>
      </c>
      <c r="R4" s="19">
        <v>0.22526966952923214</v>
      </c>
      <c r="S4" s="19">
        <v>0.27712545008587725</v>
      </c>
    </row>
    <row r="5" spans="1:19" ht="18.75">
      <c r="A5" s="93" t="s">
        <v>56</v>
      </c>
      <c r="B5" s="29">
        <v>-3.9710597888371613E-2</v>
      </c>
      <c r="C5" s="20">
        <v>0.30399999999999999</v>
      </c>
      <c r="D5" s="33">
        <v>1.6E-2</v>
      </c>
      <c r="E5" s="33"/>
      <c r="F5" s="33">
        <v>4.0000000000000001E-3</v>
      </c>
      <c r="G5" s="33"/>
      <c r="H5" s="33">
        <v>8.9999999999999993E-3</v>
      </c>
      <c r="I5" s="33">
        <v>-5.0000000000000001E-3</v>
      </c>
      <c r="J5" s="210">
        <f t="shared" si="0"/>
        <v>8.0000000000000002E-3</v>
      </c>
      <c r="K5" s="210">
        <f t="shared" si="1"/>
        <v>2.3999999999999997E-2</v>
      </c>
      <c r="L5" s="28"/>
      <c r="M5" s="196"/>
      <c r="N5" s="20">
        <v>0.22431237309205179</v>
      </c>
      <c r="O5" s="20">
        <v>0.26548405900591693</v>
      </c>
      <c r="P5" s="20">
        <v>0.30654584649805905</v>
      </c>
      <c r="Q5" s="20">
        <v>0.32617091298893131</v>
      </c>
      <c r="R5" s="20">
        <v>0.33564333606896668</v>
      </c>
      <c r="S5" s="20">
        <v>0.36417320620446847</v>
      </c>
    </row>
    <row r="6" spans="1:19" ht="18.75">
      <c r="A6" s="93" t="s">
        <v>57</v>
      </c>
      <c r="B6" s="29">
        <v>-6.3318903594838938E-3</v>
      </c>
      <c r="C6" s="20">
        <v>0.245</v>
      </c>
      <c r="D6" s="33">
        <v>1.6E-2</v>
      </c>
      <c r="E6" s="33"/>
      <c r="F6" s="33">
        <v>3.0000000000000001E-3</v>
      </c>
      <c r="G6" s="33"/>
      <c r="H6" s="33">
        <v>8.0000000000000002E-3</v>
      </c>
      <c r="I6" s="33">
        <v>-4.0000000000000001E-3</v>
      </c>
      <c r="J6" s="210">
        <f t="shared" si="0"/>
        <v>6.9999999999999993E-3</v>
      </c>
      <c r="K6" s="210">
        <f t="shared" si="1"/>
        <v>2.3E-2</v>
      </c>
      <c r="L6" s="28"/>
      <c r="M6" s="196"/>
      <c r="N6" s="20">
        <v>0.17357320466358434</v>
      </c>
      <c r="O6" s="20">
        <v>0.22349504488924313</v>
      </c>
      <c r="P6" s="20">
        <v>0.251742276860634</v>
      </c>
      <c r="Q6" s="20">
        <v>0.23912945604697788</v>
      </c>
      <c r="R6" s="20">
        <v>0.27412867579302713</v>
      </c>
      <c r="S6" s="20">
        <v>0.3730703311314828</v>
      </c>
    </row>
    <row r="7" spans="1:19" ht="18.75">
      <c r="A7" s="94" t="s">
        <v>58</v>
      </c>
      <c r="B7" s="29">
        <v>0.18808442302206196</v>
      </c>
      <c r="C7" s="21">
        <v>0.20399999999999999</v>
      </c>
      <c r="D7" s="33">
        <v>-4.0000000000000001E-3</v>
      </c>
      <c r="E7" s="33"/>
      <c r="F7" s="33">
        <v>1E-3</v>
      </c>
      <c r="G7" s="215">
        <v>1E-3</v>
      </c>
      <c r="H7" s="215">
        <v>5.0000000000000001E-3</v>
      </c>
      <c r="I7" s="33">
        <v>8.0000000000000002E-3</v>
      </c>
      <c r="J7" s="210">
        <f t="shared" si="0"/>
        <v>1.4999999999999999E-2</v>
      </c>
      <c r="K7" s="210">
        <f t="shared" si="1"/>
        <v>1.0999999999999999E-2</v>
      </c>
      <c r="L7" s="28"/>
      <c r="M7" s="196"/>
      <c r="N7" s="21">
        <v>0.13628262103450262</v>
      </c>
      <c r="O7" s="21">
        <v>0.16596526459337996</v>
      </c>
      <c r="P7" s="21">
        <v>0.20086265879719362</v>
      </c>
      <c r="Q7" s="21">
        <v>0.20754539655932133</v>
      </c>
      <c r="R7" s="21">
        <v>0.21109894336116375</v>
      </c>
      <c r="S7" s="21">
        <v>0.28218431875856836</v>
      </c>
    </row>
    <row r="8" spans="1:19" ht="18.75">
      <c r="A8" s="94" t="s">
        <v>59</v>
      </c>
      <c r="B8" s="29">
        <v>-1.2387902142200757E-2</v>
      </c>
      <c r="C8" s="21">
        <v>0.183</v>
      </c>
      <c r="D8" s="33">
        <v>-5.0000000000000001E-3</v>
      </c>
      <c r="E8" s="33"/>
      <c r="F8" s="33">
        <v>-1E-3</v>
      </c>
      <c r="G8" s="215">
        <v>2E-3</v>
      </c>
      <c r="H8" s="215">
        <v>4.0000000000000001E-3</v>
      </c>
      <c r="I8" s="33">
        <v>-2E-3</v>
      </c>
      <c r="J8" s="210">
        <f t="shared" si="0"/>
        <v>3.0000000000000001E-3</v>
      </c>
      <c r="K8" s="210">
        <f t="shared" si="1"/>
        <v>-2E-3</v>
      </c>
      <c r="L8" s="28"/>
      <c r="M8" s="196"/>
      <c r="N8" s="21">
        <v>0.11370380488540127</v>
      </c>
      <c r="O8" s="21">
        <v>0.14485544111640117</v>
      </c>
      <c r="P8" s="21">
        <v>0.19620082106479825</v>
      </c>
      <c r="Q8" s="21">
        <v>0.21610695944150468</v>
      </c>
      <c r="R8" s="21">
        <v>0.23703714639886631</v>
      </c>
      <c r="S8" s="21">
        <v>0.25413314015161315</v>
      </c>
    </row>
    <row r="9" spans="1:19" ht="18.75">
      <c r="A9" s="94" t="s">
        <v>60</v>
      </c>
      <c r="B9" s="29">
        <v>8.4429364270248719E-3</v>
      </c>
      <c r="C9" s="21">
        <v>0.19</v>
      </c>
      <c r="D9" s="33">
        <v>-5.0000000000000001E-3</v>
      </c>
      <c r="E9" s="33"/>
      <c r="F9" s="33">
        <v>0</v>
      </c>
      <c r="G9" s="215">
        <v>3.0000000000000001E-3</v>
      </c>
      <c r="H9" s="215">
        <v>2.1999999999999999E-2</v>
      </c>
      <c r="I9" s="33">
        <v>-1E-3</v>
      </c>
      <c r="J9" s="210">
        <f t="shared" si="0"/>
        <v>2.3999999999999997E-2</v>
      </c>
      <c r="K9" s="210">
        <f t="shared" si="1"/>
        <v>1.8999999999999996E-2</v>
      </c>
      <c r="L9" s="28"/>
      <c r="M9" s="196"/>
      <c r="N9" s="21">
        <v>0.14514725787721011</v>
      </c>
      <c r="O9" s="21">
        <v>0.16319194683858396</v>
      </c>
      <c r="P9" s="21">
        <v>0.19191725736678134</v>
      </c>
      <c r="Q9" s="21">
        <v>0.19432535087519237</v>
      </c>
      <c r="R9" s="21">
        <v>0.2045516109301542</v>
      </c>
      <c r="S9" s="21">
        <v>0.2521487918330147</v>
      </c>
    </row>
    <row r="10" spans="1:19">
      <c r="A10" s="94" t="s">
        <v>61</v>
      </c>
      <c r="B10" s="29">
        <v>-0.13395442036395433</v>
      </c>
      <c r="C10" s="21">
        <v>0.25700000000000001</v>
      </c>
      <c r="D10" s="33">
        <v>-2E-3</v>
      </c>
      <c r="E10" s="33"/>
      <c r="F10" s="33">
        <v>3.0000000000000001E-3</v>
      </c>
      <c r="G10" s="215">
        <v>1E-3</v>
      </c>
      <c r="H10" s="215">
        <v>4.0000000000000001E-3</v>
      </c>
      <c r="I10" s="33">
        <v>-5.0000000000000001E-3</v>
      </c>
      <c r="J10" s="210">
        <f t="shared" si="0"/>
        <v>3.0000000000000001E-3</v>
      </c>
      <c r="K10" s="210">
        <f t="shared" si="1"/>
        <v>1E-3</v>
      </c>
      <c r="L10" s="192" t="s">
        <v>87</v>
      </c>
      <c r="M10" s="192"/>
      <c r="N10" s="21">
        <v>0.18867409780126493</v>
      </c>
      <c r="O10" s="21">
        <v>0.2089770745078495</v>
      </c>
      <c r="P10" s="21">
        <v>0.24872768470721285</v>
      </c>
      <c r="Q10" s="21">
        <v>0.23668111830261956</v>
      </c>
      <c r="R10" s="21">
        <v>0.2581942273458343</v>
      </c>
      <c r="S10" s="21">
        <v>0.38663821167619189</v>
      </c>
    </row>
    <row r="11" spans="1:19" ht="18.75">
      <c r="A11" s="94" t="s">
        <v>62</v>
      </c>
      <c r="B11" s="29">
        <v>-1.1060970433626527E-2</v>
      </c>
      <c r="C11" s="21">
        <v>0.17199999999999999</v>
      </c>
      <c r="D11" s="33">
        <v>-5.0000000000000001E-3</v>
      </c>
      <c r="E11" s="33"/>
      <c r="F11" s="33">
        <v>-4.0000000000000001E-3</v>
      </c>
      <c r="G11" s="215">
        <v>2E-3</v>
      </c>
      <c r="H11" s="215">
        <v>2E-3</v>
      </c>
      <c r="I11" s="33">
        <v>-1E-3</v>
      </c>
      <c r="J11" s="210">
        <f t="shared" si="0"/>
        <v>-1E-3</v>
      </c>
      <c r="K11" s="210">
        <f t="shared" si="1"/>
        <v>-6.000000000000001E-3</v>
      </c>
      <c r="L11" s="28"/>
      <c r="M11" s="196"/>
      <c r="N11" s="21">
        <v>7.488006139186211E-2</v>
      </c>
      <c r="O11" s="21">
        <v>0.13223582859929675</v>
      </c>
      <c r="P11" s="21">
        <v>0.18139754286881557</v>
      </c>
      <c r="Q11" s="21">
        <v>0.21179783393501805</v>
      </c>
      <c r="R11" s="21">
        <v>0.22446521445260906</v>
      </c>
      <c r="S11" s="21">
        <v>0.26706283886207444</v>
      </c>
    </row>
    <row r="12" spans="1:19" ht="18.75">
      <c r="A12" s="95" t="s">
        <v>20</v>
      </c>
      <c r="B12" s="29">
        <v>6.5831649435585726E-2</v>
      </c>
      <c r="C12" s="24">
        <v>0.17199999999999999</v>
      </c>
      <c r="D12" s="33">
        <v>-1E-3</v>
      </c>
      <c r="E12" s="33">
        <v>-1.6E-2</v>
      </c>
      <c r="F12" s="33">
        <v>-4.0000000000000001E-3</v>
      </c>
      <c r="G12" s="215">
        <v>5.0000000000000001E-3</v>
      </c>
      <c r="H12" s="215">
        <v>-1.7999999999999999E-2</v>
      </c>
      <c r="I12" s="33">
        <v>2E-3</v>
      </c>
      <c r="J12" s="210">
        <f t="shared" si="0"/>
        <v>-3.1E-2</v>
      </c>
      <c r="K12" s="210">
        <f t="shared" si="1"/>
        <v>-3.2000000000000001E-2</v>
      </c>
      <c r="L12" s="28"/>
      <c r="M12" s="196"/>
      <c r="N12" s="24">
        <v>0.1070883166485581</v>
      </c>
      <c r="O12" s="24">
        <v>0.12470866122612352</v>
      </c>
      <c r="P12" s="24">
        <v>0.1491118925504199</v>
      </c>
      <c r="Q12" s="24">
        <v>0.14231316142917713</v>
      </c>
      <c r="R12" s="24">
        <v>0.15934772193599789</v>
      </c>
      <c r="S12" s="24">
        <v>0.21988558270464417</v>
      </c>
    </row>
    <row r="13" spans="1:19" ht="18.75">
      <c r="A13" s="96" t="s">
        <v>63</v>
      </c>
      <c r="B13" s="29">
        <v>7.0067172101231145E-2</v>
      </c>
      <c r="C13" s="108">
        <v>0.26900000000000002</v>
      </c>
      <c r="D13" s="33">
        <v>0</v>
      </c>
      <c r="E13" s="33">
        <v>1E-3</v>
      </c>
      <c r="F13" s="33">
        <v>3.0000000000000001E-3</v>
      </c>
      <c r="G13" s="215">
        <v>-3.0000000000000001E-3</v>
      </c>
      <c r="H13" s="215">
        <v>-5.0000000000000001E-3</v>
      </c>
      <c r="I13" s="33">
        <v>3.0000000000000001E-3</v>
      </c>
      <c r="J13" s="210">
        <f t="shared" si="0"/>
        <v>-1E-3</v>
      </c>
      <c r="K13" s="210">
        <f t="shared" si="1"/>
        <v>-1E-3</v>
      </c>
      <c r="L13" s="28"/>
      <c r="M13" s="196"/>
      <c r="N13" s="108">
        <v>0.20651222753546689</v>
      </c>
      <c r="O13" s="108">
        <v>0.22414904693344959</v>
      </c>
      <c r="P13" s="108">
        <v>0.27202228295549075</v>
      </c>
      <c r="Q13" s="108">
        <v>0.27118795918963856</v>
      </c>
      <c r="R13" s="108">
        <v>0.30405431427256124</v>
      </c>
      <c r="S13" s="108">
        <v>0.37880912042597303</v>
      </c>
    </row>
    <row r="14" spans="1:19" ht="18.75">
      <c r="A14" s="96" t="s">
        <v>64</v>
      </c>
      <c r="B14" s="29">
        <v>2.9317538870676785E-4</v>
      </c>
      <c r="C14" s="108">
        <v>0.30099999999999999</v>
      </c>
      <c r="D14" s="33">
        <v>0</v>
      </c>
      <c r="E14" s="33"/>
      <c r="F14" s="33">
        <v>4.0000000000000001E-3</v>
      </c>
      <c r="G14" s="215">
        <v>-2E-3</v>
      </c>
      <c r="H14" s="215">
        <v>-3.0000000000000001E-3</v>
      </c>
      <c r="I14" s="33">
        <v>-2E-3</v>
      </c>
      <c r="J14" s="210">
        <f t="shared" si="0"/>
        <v>-3.0000000000000001E-3</v>
      </c>
      <c r="K14" s="210">
        <f t="shared" si="1"/>
        <v>-3.0000000000000001E-3</v>
      </c>
      <c r="L14" s="28"/>
      <c r="M14" s="196"/>
      <c r="N14" s="108">
        <v>0.24369247254219129</v>
      </c>
      <c r="O14" s="108">
        <v>0.27563474082995859</v>
      </c>
      <c r="P14" s="108">
        <v>0.31303635445683303</v>
      </c>
      <c r="Q14" s="108">
        <v>0.32362301132077487</v>
      </c>
      <c r="R14" s="108">
        <v>0.33847157299706493</v>
      </c>
      <c r="S14" s="108">
        <v>0.41148787531872827</v>
      </c>
    </row>
    <row r="15" spans="1:19" ht="18.75">
      <c r="A15" s="96" t="s">
        <v>65</v>
      </c>
      <c r="B15" s="29">
        <v>3.9991047168441929E-2</v>
      </c>
      <c r="C15" s="108">
        <v>0.25900000000000001</v>
      </c>
      <c r="D15" s="33">
        <v>0</v>
      </c>
      <c r="E15" s="33"/>
      <c r="F15" s="33">
        <v>3.0000000000000001E-3</v>
      </c>
      <c r="G15" s="215">
        <v>-2E-3</v>
      </c>
      <c r="H15" s="215">
        <v>-5.0000000000000001E-3</v>
      </c>
      <c r="I15" s="33">
        <v>1E-3</v>
      </c>
      <c r="J15" s="210">
        <f t="shared" si="0"/>
        <v>-3.0000000000000001E-3</v>
      </c>
      <c r="K15" s="210">
        <f t="shared" si="1"/>
        <v>-3.0000000000000001E-3</v>
      </c>
      <c r="L15" s="28"/>
      <c r="M15" s="196"/>
      <c r="N15" s="108">
        <v>0.20944139149207597</v>
      </c>
      <c r="O15" s="108">
        <v>0.22982326772629522</v>
      </c>
      <c r="P15" s="108">
        <v>0.27251042508587642</v>
      </c>
      <c r="Q15" s="108">
        <v>0.28668068605017422</v>
      </c>
      <c r="R15" s="108">
        <v>0.3022618735197774</v>
      </c>
      <c r="S15" s="108">
        <v>0.36236147141508102</v>
      </c>
    </row>
    <row r="16" spans="1:19" ht="18.75">
      <c r="A16" s="96" t="s">
        <v>66</v>
      </c>
      <c r="B16" s="29">
        <v>4.0606833465560266E-2</v>
      </c>
      <c r="C16" s="108">
        <v>0.17100000000000001</v>
      </c>
      <c r="D16" s="33">
        <v>0</v>
      </c>
      <c r="E16" s="33">
        <v>-1E-3</v>
      </c>
      <c r="F16" s="33">
        <v>-4.0000000000000001E-3</v>
      </c>
      <c r="G16" s="215">
        <v>-5.0000000000000001E-3</v>
      </c>
      <c r="H16" s="215">
        <v>-6.0000000000000001E-3</v>
      </c>
      <c r="I16" s="33">
        <v>1E-3</v>
      </c>
      <c r="J16" s="210">
        <f t="shared" si="0"/>
        <v>-1.4999999999999999E-2</v>
      </c>
      <c r="K16" s="210">
        <f t="shared" si="1"/>
        <v>-1.4999999999999999E-2</v>
      </c>
      <c r="L16" s="28"/>
      <c r="M16" s="196"/>
      <c r="N16" s="108">
        <v>0.10494880289971829</v>
      </c>
      <c r="O16" s="108">
        <v>0.13503398396056313</v>
      </c>
      <c r="P16" s="108">
        <v>0.17609436671961429</v>
      </c>
      <c r="Q16" s="108">
        <v>0.19354905990632168</v>
      </c>
      <c r="R16" s="108">
        <v>0.20132485260532271</v>
      </c>
      <c r="S16" s="108">
        <v>0.25161093667035939</v>
      </c>
    </row>
    <row r="17" spans="1:21" ht="18.75">
      <c r="A17" s="96" t="s">
        <v>67</v>
      </c>
      <c r="B17" s="29">
        <v>4.1288520952779351E-2</v>
      </c>
      <c r="C17" s="108">
        <v>0.22800000000000001</v>
      </c>
      <c r="D17" s="33">
        <v>-1E-3</v>
      </c>
      <c r="E17" s="33">
        <v>1E-3</v>
      </c>
      <c r="F17" s="33">
        <v>2E-3</v>
      </c>
      <c r="G17" s="215">
        <v>-3.0000000000000001E-3</v>
      </c>
      <c r="H17" s="215">
        <v>-4.0000000000000001E-3</v>
      </c>
      <c r="I17" s="33">
        <v>1E-3</v>
      </c>
      <c r="J17" s="210">
        <f t="shared" si="0"/>
        <v>-3.0000000000000001E-3</v>
      </c>
      <c r="K17" s="210">
        <f t="shared" si="1"/>
        <v>-4.0000000000000001E-3</v>
      </c>
      <c r="L17" s="28"/>
      <c r="M17" s="196"/>
      <c r="N17" s="108">
        <v>0.1303274302548027</v>
      </c>
      <c r="O17" s="108">
        <v>0.17209415136289619</v>
      </c>
      <c r="P17" s="108">
        <v>0.23649758768994111</v>
      </c>
      <c r="Q17" s="108">
        <v>0.24183541796779126</v>
      </c>
      <c r="R17" s="108">
        <v>0.28444129969935061</v>
      </c>
      <c r="S17" s="108">
        <v>0.33820992821449408</v>
      </c>
    </row>
    <row r="18" spans="1:21" ht="18.75">
      <c r="A18" s="97" t="s">
        <v>68</v>
      </c>
      <c r="B18" s="29">
        <v>-2.6907445845679723E-2</v>
      </c>
      <c r="C18" s="109">
        <v>0.182</v>
      </c>
      <c r="E18" s="33">
        <v>5.0000000000000001E-3</v>
      </c>
      <c r="F18" s="33">
        <v>-2E-3</v>
      </c>
      <c r="G18" s="215">
        <v>-5.0000000000000001E-3</v>
      </c>
      <c r="H18" s="215">
        <v>-4.0000000000000001E-3</v>
      </c>
      <c r="I18" s="33">
        <v>-3.0000000000000001E-3</v>
      </c>
      <c r="J18" s="210">
        <f t="shared" si="0"/>
        <v>-9.0000000000000011E-3</v>
      </c>
      <c r="K18" s="210">
        <f t="shared" si="1"/>
        <v>-9.0000000000000011E-3</v>
      </c>
      <c r="L18" s="28"/>
      <c r="M18" s="196"/>
      <c r="N18" s="109">
        <v>8.3735016459376199E-2</v>
      </c>
      <c r="O18" s="109">
        <v>0.13585354243069367</v>
      </c>
      <c r="P18" s="109">
        <v>0.19212015712070687</v>
      </c>
      <c r="Q18" s="109">
        <v>0.21213561859589236</v>
      </c>
      <c r="R18" s="109">
        <v>0.23450772182378363</v>
      </c>
      <c r="S18" s="109">
        <v>0.28031358384146743</v>
      </c>
    </row>
    <row r="19" spans="1:21" ht="18.75">
      <c r="A19" s="97" t="s">
        <v>69</v>
      </c>
      <c r="B19" s="29">
        <v>1.017225135514277E-3</v>
      </c>
      <c r="C19" s="109">
        <v>0.182</v>
      </c>
      <c r="E19" s="33">
        <v>1.2E-2</v>
      </c>
      <c r="F19" s="33">
        <v>-3.0000000000000001E-3</v>
      </c>
      <c r="G19" s="215">
        <v>-6.0000000000000001E-3</v>
      </c>
      <c r="H19" s="215">
        <v>-8.0000000000000002E-3</v>
      </c>
      <c r="I19" s="33">
        <v>-2E-3</v>
      </c>
      <c r="J19" s="210">
        <f t="shared" si="0"/>
        <v>-6.9999999999999993E-3</v>
      </c>
      <c r="K19" s="210">
        <f t="shared" si="1"/>
        <v>-6.9999999999999993E-3</v>
      </c>
      <c r="L19" s="28"/>
      <c r="M19" s="196"/>
      <c r="N19" s="109">
        <v>8.3735016459376199E-2</v>
      </c>
      <c r="O19" s="109">
        <v>0.13585354243069367</v>
      </c>
      <c r="P19" s="109">
        <v>0.19212015712070687</v>
      </c>
      <c r="Q19" s="109">
        <v>0.21213561859589236</v>
      </c>
      <c r="R19" s="109">
        <v>0.23450772182378363</v>
      </c>
      <c r="S19" s="109">
        <v>0.28031358384146743</v>
      </c>
    </row>
    <row r="20" spans="1:21" ht="18.75">
      <c r="A20" s="97" t="s">
        <v>70</v>
      </c>
      <c r="B20" s="29">
        <v>1.9421097037919388E-3</v>
      </c>
      <c r="C20" s="109">
        <v>0.182</v>
      </c>
      <c r="E20" s="33">
        <v>6.0000000000000001E-3</v>
      </c>
      <c r="F20" s="33">
        <v>-2E-3</v>
      </c>
      <c r="G20" s="215">
        <v>-4.0000000000000001E-3</v>
      </c>
      <c r="H20" s="215">
        <v>-4.0000000000000001E-3</v>
      </c>
      <c r="I20" s="33">
        <v>-2E-3</v>
      </c>
      <c r="J20" s="210">
        <f t="shared" si="0"/>
        <v>-6.0000000000000001E-3</v>
      </c>
      <c r="K20" s="210">
        <f t="shared" si="1"/>
        <v>-6.0000000000000001E-3</v>
      </c>
      <c r="L20" s="28"/>
      <c r="M20" s="196"/>
      <c r="N20" s="109">
        <v>8.3735016459376199E-2</v>
      </c>
      <c r="O20" s="109">
        <v>0.13585354243069367</v>
      </c>
      <c r="P20" s="109">
        <v>0.19212015712070687</v>
      </c>
      <c r="Q20" s="109">
        <v>0.21213561859589236</v>
      </c>
      <c r="R20" s="109">
        <v>0.23450772182378363</v>
      </c>
      <c r="S20" s="109">
        <v>0.28031358384146743</v>
      </c>
    </row>
    <row r="21" spans="1:21" ht="18.75">
      <c r="A21" s="97" t="s">
        <v>71</v>
      </c>
      <c r="B21" s="29">
        <v>-1.5990478356155968E-2</v>
      </c>
      <c r="C21" s="109">
        <v>0.182</v>
      </c>
      <c r="D21" s="33">
        <v>-1E-3</v>
      </c>
      <c r="E21" s="33">
        <v>3.0000000000000001E-3</v>
      </c>
      <c r="F21" s="33">
        <v>-1E-3</v>
      </c>
      <c r="G21" s="215">
        <v>-1E-3</v>
      </c>
      <c r="H21" s="215">
        <v>0</v>
      </c>
      <c r="I21" s="33">
        <v>-3.0000000000000001E-3</v>
      </c>
      <c r="J21" s="210">
        <f t="shared" si="0"/>
        <v>-2E-3</v>
      </c>
      <c r="K21" s="210">
        <f t="shared" si="1"/>
        <v>-3.0000000000000001E-3</v>
      </c>
      <c r="L21" s="28"/>
      <c r="M21" s="196"/>
      <c r="N21" s="109">
        <v>8.3735016459376199E-2</v>
      </c>
      <c r="O21" s="109">
        <v>0.13585354243069367</v>
      </c>
      <c r="P21" s="109">
        <v>0.19212015712070687</v>
      </c>
      <c r="Q21" s="109">
        <v>0.21213561859589236</v>
      </c>
      <c r="R21" s="109">
        <v>0.23450772182378363</v>
      </c>
      <c r="S21" s="109">
        <v>0.28031358384146743</v>
      </c>
    </row>
    <row r="22" spans="1:21" ht="18.75">
      <c r="A22" s="98" t="s">
        <v>72</v>
      </c>
      <c r="B22" s="29">
        <v>9.0227830989267677E-2</v>
      </c>
      <c r="C22" s="25">
        <v>0.22900000000000001</v>
      </c>
      <c r="D22" s="33">
        <v>-2E-3</v>
      </c>
      <c r="E22" s="33"/>
      <c r="F22" s="33">
        <v>3.0000000000000001E-3</v>
      </c>
      <c r="G22" s="215">
        <v>2E-3</v>
      </c>
      <c r="H22" s="215">
        <v>7.0000000000000001E-3</v>
      </c>
      <c r="I22" s="33">
        <v>3.0000000000000001E-3</v>
      </c>
      <c r="J22" s="210">
        <f t="shared" si="0"/>
        <v>1.4999999999999999E-2</v>
      </c>
      <c r="K22" s="210">
        <f t="shared" si="1"/>
        <v>1.3000000000000001E-2</v>
      </c>
      <c r="L22" s="28"/>
      <c r="M22" s="196"/>
      <c r="N22" s="25">
        <v>0.15269032147820036</v>
      </c>
      <c r="O22" s="25">
        <v>0.19037516880091404</v>
      </c>
      <c r="P22" s="25">
        <v>0.22680622700716058</v>
      </c>
      <c r="Q22" s="25">
        <v>0.24107319963419502</v>
      </c>
      <c r="R22" s="25">
        <v>0.24637953411393068</v>
      </c>
      <c r="S22" s="25">
        <v>0.32511309477947897</v>
      </c>
    </row>
    <row r="23" spans="1:21" ht="18.75">
      <c r="A23" s="98" t="s">
        <v>73</v>
      </c>
      <c r="B23" s="29">
        <v>0.12971128836074608</v>
      </c>
      <c r="C23" s="25">
        <v>0.22900000000000001</v>
      </c>
      <c r="D23" s="33"/>
      <c r="E23" s="33"/>
      <c r="F23" s="33">
        <v>3.0000000000000001E-3</v>
      </c>
      <c r="G23" s="215">
        <v>2E-3</v>
      </c>
      <c r="H23" s="215">
        <v>2E-3</v>
      </c>
      <c r="I23" s="33">
        <v>6.0000000000000001E-3</v>
      </c>
      <c r="J23" s="210">
        <f t="shared" si="0"/>
        <v>1.3000000000000001E-2</v>
      </c>
      <c r="K23" s="210">
        <f t="shared" si="1"/>
        <v>1.3000000000000001E-2</v>
      </c>
      <c r="L23" s="28"/>
      <c r="M23" s="196"/>
      <c r="N23" s="25">
        <v>0.15269032147820036</v>
      </c>
      <c r="O23" s="25">
        <v>0.19037516880091404</v>
      </c>
      <c r="P23" s="25">
        <v>0.22680622700716058</v>
      </c>
      <c r="Q23" s="25">
        <v>0.24107319963419502</v>
      </c>
      <c r="R23" s="25">
        <v>0.24637953411393068</v>
      </c>
      <c r="S23" s="25">
        <v>0.32511309477947897</v>
      </c>
    </row>
    <row r="24" spans="1:21" ht="18.75">
      <c r="A24" s="98" t="s">
        <v>74</v>
      </c>
      <c r="B24" s="29">
        <v>0.11834650657812174</v>
      </c>
      <c r="C24" s="25">
        <v>0.22900000000000001</v>
      </c>
      <c r="D24" s="33"/>
      <c r="E24" s="33">
        <v>2E-3</v>
      </c>
      <c r="F24" s="33">
        <v>3.0000000000000001E-3</v>
      </c>
      <c r="G24" s="215">
        <v>2E-3</v>
      </c>
      <c r="H24" s="215">
        <v>-5.0000000000000001E-3</v>
      </c>
      <c r="I24" s="33">
        <v>5.0000000000000001E-3</v>
      </c>
      <c r="J24" s="210">
        <f t="shared" si="0"/>
        <v>7.0000000000000001E-3</v>
      </c>
      <c r="K24" s="210">
        <f t="shared" si="1"/>
        <v>7.0000000000000001E-3</v>
      </c>
      <c r="L24" s="28"/>
      <c r="M24" s="196"/>
      <c r="N24" s="25">
        <v>0.15269032147820036</v>
      </c>
      <c r="O24" s="25">
        <v>0.19037516880091404</v>
      </c>
      <c r="P24" s="25">
        <v>0.22680622700716058</v>
      </c>
      <c r="Q24" s="25">
        <v>0.24107319963419502</v>
      </c>
      <c r="R24" s="25">
        <v>0.24637953411393068</v>
      </c>
      <c r="S24" s="25">
        <v>0.32511309477947897</v>
      </c>
    </row>
    <row r="25" spans="1:21" ht="18.75">
      <c r="A25" s="98" t="s">
        <v>75</v>
      </c>
      <c r="B25" s="29">
        <v>2.815820645370315E-2</v>
      </c>
      <c r="C25" s="25">
        <v>0.23300000000000001</v>
      </c>
      <c r="D25" s="33"/>
      <c r="E25" s="33">
        <v>-1E-3</v>
      </c>
      <c r="F25" s="33">
        <v>3.0000000000000001E-3</v>
      </c>
      <c r="G25" s="215">
        <v>3.0000000000000001E-3</v>
      </c>
      <c r="H25" s="215">
        <v>5.0000000000000001E-3</v>
      </c>
      <c r="I25" s="33">
        <v>0</v>
      </c>
      <c r="J25" s="210">
        <f t="shared" si="0"/>
        <v>0.01</v>
      </c>
      <c r="K25" s="210">
        <f t="shared" si="1"/>
        <v>0.01</v>
      </c>
      <c r="L25" s="28"/>
      <c r="M25" s="196"/>
      <c r="N25" s="25">
        <v>0.16395530821937102</v>
      </c>
      <c r="O25" s="25">
        <v>0.18547361530983406</v>
      </c>
      <c r="P25" s="25">
        <v>0.237911786712795</v>
      </c>
      <c r="Q25" s="25">
        <v>0.25030997067916838</v>
      </c>
      <c r="R25" s="25">
        <v>0.26710506356220137</v>
      </c>
      <c r="S25" s="25">
        <v>0.37189335743334839</v>
      </c>
    </row>
    <row r="26" spans="1:21" ht="18.75">
      <c r="A26" s="99" t="s">
        <v>18</v>
      </c>
      <c r="B26" s="29">
        <v>3.5138774941986251E-2</v>
      </c>
      <c r="C26" s="33">
        <v>0.192</v>
      </c>
      <c r="D26" s="34">
        <f t="shared" ref="D26:K26" si="2">SUM(D3:D25)</f>
        <v>0</v>
      </c>
      <c r="E26" s="34">
        <f t="shared" si="2"/>
        <v>1.7347234759768071E-18</v>
      </c>
      <c r="F26" s="34">
        <f t="shared" si="2"/>
        <v>0</v>
      </c>
      <c r="G26" s="34">
        <f t="shared" si="2"/>
        <v>0</v>
      </c>
      <c r="H26" s="34">
        <f t="shared" si="2"/>
        <v>0</v>
      </c>
      <c r="I26" s="34">
        <f t="shared" si="2"/>
        <v>-2.6020852139652106E-18</v>
      </c>
      <c r="J26" s="210">
        <f t="shared" si="2"/>
        <v>0</v>
      </c>
      <c r="K26" s="210">
        <f t="shared" si="2"/>
        <v>0</v>
      </c>
      <c r="L26" s="28"/>
      <c r="M26" s="196"/>
      <c r="N26" s="33">
        <v>0.12780804029468956</v>
      </c>
      <c r="O26" s="33">
        <v>0.15796943199674926</v>
      </c>
      <c r="P26" s="33">
        <v>0.19778910970825719</v>
      </c>
      <c r="Q26" s="33">
        <v>0.21246139328900665</v>
      </c>
      <c r="R26" s="33">
        <v>0.22341293188891834</v>
      </c>
      <c r="S26" s="33">
        <v>0.27904930067107625</v>
      </c>
    </row>
    <row r="27" spans="1:21">
      <c r="B27" s="189" t="s">
        <v>26</v>
      </c>
      <c r="C27" s="189" t="s">
        <v>26</v>
      </c>
      <c r="J27" t="s">
        <v>186</v>
      </c>
      <c r="K27" t="s">
        <v>186</v>
      </c>
      <c r="O27" t="s">
        <v>215</v>
      </c>
    </row>
    <row r="28" spans="1:21" ht="15.75">
      <c r="A28" s="190" t="s">
        <v>187</v>
      </c>
      <c r="B28" s="27" t="s">
        <v>47</v>
      </c>
      <c r="C28" s="27" t="s">
        <v>48</v>
      </c>
      <c r="J28" s="191" t="s">
        <v>188</v>
      </c>
      <c r="K28" s="191" t="s">
        <v>188</v>
      </c>
      <c r="O28" t="s">
        <v>216</v>
      </c>
      <c r="P28" t="s">
        <v>202</v>
      </c>
      <c r="Q28" s="198"/>
      <c r="R28" s="199"/>
      <c r="S28" s="199" t="s">
        <v>203</v>
      </c>
      <c r="T28" s="199" t="s">
        <v>204</v>
      </c>
      <c r="U28" s="200" t="s">
        <v>205</v>
      </c>
    </row>
    <row r="29" spans="1:21">
      <c r="A29" s="9" t="s">
        <v>13</v>
      </c>
      <c r="B29" s="210">
        <f>J29</f>
        <v>-3.4000000000000002E-2</v>
      </c>
      <c r="C29" s="210">
        <f>K29</f>
        <v>-3.5000000000000003E-2</v>
      </c>
      <c r="D29" s="210">
        <f>D3</f>
        <v>-1E-3</v>
      </c>
      <c r="E29" s="210">
        <f t="shared" ref="E29:I29" si="3">E3</f>
        <v>-8.9999999999999993E-3</v>
      </c>
      <c r="F29" s="210">
        <f t="shared" si="3"/>
        <v>-1.6E-2</v>
      </c>
      <c r="G29" s="210">
        <f t="shared" si="3"/>
        <v>8.0000000000000002E-3</v>
      </c>
      <c r="H29" s="210">
        <f t="shared" si="3"/>
        <v>-1.6E-2</v>
      </c>
      <c r="I29" s="210">
        <f t="shared" si="3"/>
        <v>-1E-3</v>
      </c>
      <c r="J29" s="210">
        <f>J3</f>
        <v>-3.4000000000000002E-2</v>
      </c>
      <c r="K29" s="210">
        <f>K3</f>
        <v>-3.5000000000000003E-2</v>
      </c>
      <c r="O29" s="33">
        <v>-2.1000000000000001E-2</v>
      </c>
      <c r="P29" s="132">
        <f>B29-O29</f>
        <v>-1.3000000000000001E-2</v>
      </c>
      <c r="Q29" s="201" t="s">
        <v>13</v>
      </c>
      <c r="R29" s="199" t="s">
        <v>206</v>
      </c>
      <c r="S29" s="199">
        <v>5</v>
      </c>
      <c r="T29" s="199">
        <v>15</v>
      </c>
      <c r="U29" s="202">
        <v>-1.2914478327574697E-2</v>
      </c>
    </row>
    <row r="30" spans="1:21">
      <c r="A30" s="10" t="s">
        <v>19</v>
      </c>
      <c r="B30" s="210">
        <f t="shared" ref="B30:B36" si="4">J30</f>
        <v>1.0000000000000002E-2</v>
      </c>
      <c r="C30" s="210">
        <f t="shared" ref="C30:C36" si="5">K30</f>
        <v>5.0000000000000001E-3</v>
      </c>
      <c r="D30" s="210">
        <f t="shared" ref="D30" si="6">D4</f>
        <v>-5.0000000000000001E-3</v>
      </c>
      <c r="E30" s="210">
        <f t="shared" ref="E30:I30" si="7">E4</f>
        <v>-3.0000000000000001E-3</v>
      </c>
      <c r="F30" s="210">
        <f t="shared" si="7"/>
        <v>2E-3</v>
      </c>
      <c r="G30" s="210">
        <f t="shared" si="7"/>
        <v>0</v>
      </c>
      <c r="H30" s="210">
        <f t="shared" si="7"/>
        <v>0.01</v>
      </c>
      <c r="I30" s="210">
        <f t="shared" si="7"/>
        <v>1E-3</v>
      </c>
      <c r="J30" s="210">
        <f>J4</f>
        <v>1.0000000000000002E-2</v>
      </c>
      <c r="K30" s="210">
        <f>K4</f>
        <v>5.0000000000000001E-3</v>
      </c>
      <c r="O30" s="33">
        <v>1.0000000000000002E-2</v>
      </c>
      <c r="P30" s="132">
        <f t="shared" ref="P30:P36" si="8">B30-O30</f>
        <v>0</v>
      </c>
      <c r="Q30" s="203" t="s">
        <v>207</v>
      </c>
      <c r="R30" s="199"/>
      <c r="S30" s="199">
        <v>8</v>
      </c>
      <c r="T30" s="199">
        <v>12</v>
      </c>
      <c r="U30" s="202">
        <v>6.9839359898116594E-4</v>
      </c>
    </row>
    <row r="31" spans="1:21">
      <c r="A31" s="11" t="s">
        <v>22</v>
      </c>
      <c r="B31" s="210">
        <f t="shared" si="4"/>
        <v>1.4999999999999999E-2</v>
      </c>
      <c r="C31" s="210">
        <f t="shared" si="5"/>
        <v>4.7E-2</v>
      </c>
      <c r="D31" s="210">
        <f>SUM(D5:D6)</f>
        <v>3.2000000000000001E-2</v>
      </c>
      <c r="E31" s="210">
        <f t="shared" ref="E31:I31" si="9">SUM(E5:E6)</f>
        <v>0</v>
      </c>
      <c r="F31" s="210">
        <f t="shared" si="9"/>
        <v>7.0000000000000001E-3</v>
      </c>
      <c r="G31" s="210">
        <f t="shared" si="9"/>
        <v>0</v>
      </c>
      <c r="H31" s="210">
        <f t="shared" si="9"/>
        <v>1.7000000000000001E-2</v>
      </c>
      <c r="I31" s="210">
        <f t="shared" si="9"/>
        <v>-9.0000000000000011E-3</v>
      </c>
      <c r="J31" s="210">
        <f>SUM(J5:J6)</f>
        <v>1.4999999999999999E-2</v>
      </c>
      <c r="K31" s="210">
        <f>SUM(K5:K6)</f>
        <v>4.7E-2</v>
      </c>
      <c r="O31" s="33">
        <v>1.5000000000000003E-2</v>
      </c>
      <c r="P31" s="132">
        <f t="shared" si="8"/>
        <v>0</v>
      </c>
      <c r="Q31" s="204" t="s">
        <v>208</v>
      </c>
      <c r="R31" s="199"/>
      <c r="S31" s="199">
        <v>11</v>
      </c>
      <c r="T31" s="199">
        <v>9</v>
      </c>
      <c r="U31" s="202">
        <v>3.5868180525215178E-3</v>
      </c>
    </row>
    <row r="32" spans="1:21">
      <c r="A32" s="12" t="s">
        <v>14</v>
      </c>
      <c r="B32" s="210">
        <f t="shared" si="4"/>
        <v>4.3999999999999997E-2</v>
      </c>
      <c r="C32" s="210">
        <f t="shared" si="5"/>
        <v>2.2999999999999996E-2</v>
      </c>
      <c r="D32" s="210">
        <f>SUM(D7:D11)</f>
        <v>-2.1000000000000001E-2</v>
      </c>
      <c r="E32" s="210">
        <f t="shared" ref="E32:I32" si="10">SUM(E7:E11)</f>
        <v>0</v>
      </c>
      <c r="F32" s="210">
        <f t="shared" si="10"/>
        <v>-1E-3</v>
      </c>
      <c r="G32" s="210">
        <f t="shared" si="10"/>
        <v>9.0000000000000011E-3</v>
      </c>
      <c r="H32" s="210">
        <f t="shared" si="10"/>
        <v>3.7000000000000005E-2</v>
      </c>
      <c r="I32" s="210">
        <f t="shared" si="10"/>
        <v>-1E-3</v>
      </c>
      <c r="J32" s="210">
        <f>SUM(J7:J11)</f>
        <v>4.3999999999999997E-2</v>
      </c>
      <c r="K32" s="210">
        <f>SUM(K7:K11)</f>
        <v>2.2999999999999996E-2</v>
      </c>
      <c r="O32" s="33">
        <v>2.1999999999999999E-2</v>
      </c>
      <c r="P32" s="132">
        <f t="shared" si="8"/>
        <v>2.1999999999999999E-2</v>
      </c>
      <c r="Q32" s="205" t="s">
        <v>14</v>
      </c>
      <c r="R32" s="199" t="s">
        <v>209</v>
      </c>
      <c r="S32" s="199">
        <v>16</v>
      </c>
      <c r="T32" s="199">
        <v>4</v>
      </c>
      <c r="U32" s="202">
        <v>2.1808651355096652E-2</v>
      </c>
    </row>
    <row r="33" spans="1:21">
      <c r="A33" s="13" t="s">
        <v>15</v>
      </c>
      <c r="B33" s="210">
        <f t="shared" si="4"/>
        <v>-2.4E-2</v>
      </c>
      <c r="C33" s="210">
        <f t="shared" si="5"/>
        <v>-2.4999999999999998E-2</v>
      </c>
      <c r="D33" s="210">
        <f>SUM(D18:D21)</f>
        <v>-1E-3</v>
      </c>
      <c r="E33" s="210">
        <f t="shared" ref="E33:I33" si="11">SUM(E18:E21)</f>
        <v>2.5999999999999999E-2</v>
      </c>
      <c r="F33" s="210">
        <f t="shared" si="11"/>
        <v>-8.0000000000000002E-3</v>
      </c>
      <c r="G33" s="210">
        <f t="shared" si="11"/>
        <v>-1.6E-2</v>
      </c>
      <c r="H33" s="210">
        <f t="shared" si="11"/>
        <v>-1.6E-2</v>
      </c>
      <c r="I33" s="210">
        <f t="shared" si="11"/>
        <v>-0.01</v>
      </c>
      <c r="J33" s="210">
        <f>SUM(J18:J21)</f>
        <v>-2.4E-2</v>
      </c>
      <c r="K33" s="210">
        <f>SUM(K18:K21)</f>
        <v>-2.4999999999999998E-2</v>
      </c>
      <c r="O33" s="33">
        <v>-0.04</v>
      </c>
      <c r="P33" s="132">
        <f t="shared" si="8"/>
        <v>1.6E-2</v>
      </c>
      <c r="Q33" s="206" t="s">
        <v>15</v>
      </c>
      <c r="R33" s="199" t="s">
        <v>210</v>
      </c>
      <c r="S33" s="199">
        <v>16</v>
      </c>
      <c r="T33" s="199">
        <v>4</v>
      </c>
      <c r="U33" s="202">
        <v>2.5657010030764267E-2</v>
      </c>
    </row>
    <row r="34" spans="1:21">
      <c r="A34" s="14" t="s">
        <v>16</v>
      </c>
      <c r="B34" s="210">
        <f t="shared" si="4"/>
        <v>-2.4999999999999998E-2</v>
      </c>
      <c r="C34" s="210">
        <f t="shared" si="5"/>
        <v>-2.5999999999999999E-2</v>
      </c>
      <c r="D34" s="210">
        <f>SUM(D13:D17)</f>
        <v>-1E-3</v>
      </c>
      <c r="E34" s="210">
        <f t="shared" ref="E34:I34" si="12">SUM(E13:E17)</f>
        <v>1E-3</v>
      </c>
      <c r="F34" s="210">
        <f t="shared" si="12"/>
        <v>8.0000000000000002E-3</v>
      </c>
      <c r="G34" s="210">
        <f t="shared" si="12"/>
        <v>-1.4999999999999999E-2</v>
      </c>
      <c r="H34" s="210">
        <f t="shared" si="12"/>
        <v>-2.3000000000000003E-2</v>
      </c>
      <c r="I34" s="210">
        <f t="shared" si="12"/>
        <v>4.0000000000000001E-3</v>
      </c>
      <c r="J34" s="210">
        <f>SUM(J13:J17)</f>
        <v>-2.4999999999999998E-2</v>
      </c>
      <c r="K34" s="210">
        <f>SUM(K13:K17)</f>
        <v>-2.5999999999999999E-2</v>
      </c>
      <c r="O34" s="33">
        <v>-4.0000000000000001E-3</v>
      </c>
      <c r="P34" s="132">
        <f t="shared" si="8"/>
        <v>-2.0999999999999998E-2</v>
      </c>
      <c r="Q34" s="207" t="s">
        <v>16</v>
      </c>
      <c r="R34" s="199" t="s">
        <v>211</v>
      </c>
      <c r="S34" s="199">
        <v>1</v>
      </c>
      <c r="T34" s="199">
        <v>19</v>
      </c>
      <c r="U34" s="202">
        <v>-3.0891116685205961E-2</v>
      </c>
    </row>
    <row r="35" spans="1:21">
      <c r="A35" s="15" t="s">
        <v>20</v>
      </c>
      <c r="B35" s="210">
        <f t="shared" si="4"/>
        <v>-3.1E-2</v>
      </c>
      <c r="C35" s="210">
        <f t="shared" si="5"/>
        <v>-3.2000000000000001E-2</v>
      </c>
      <c r="D35" s="210">
        <f>SUM(D12)</f>
        <v>-1E-3</v>
      </c>
      <c r="E35" s="210">
        <f t="shared" ref="E35:I35" si="13">SUM(E12)</f>
        <v>-1.6E-2</v>
      </c>
      <c r="F35" s="210">
        <f t="shared" si="13"/>
        <v>-4.0000000000000001E-3</v>
      </c>
      <c r="G35" s="210">
        <f t="shared" si="13"/>
        <v>5.0000000000000001E-3</v>
      </c>
      <c r="H35" s="210">
        <f t="shared" si="13"/>
        <v>-1.7999999999999999E-2</v>
      </c>
      <c r="I35" s="210">
        <f t="shared" si="13"/>
        <v>2E-3</v>
      </c>
      <c r="J35" s="210">
        <f>J12</f>
        <v>-3.1E-2</v>
      </c>
      <c r="K35" s="210">
        <f>K12</f>
        <v>-3.2000000000000001E-2</v>
      </c>
      <c r="O35" s="33">
        <v>-1.4E-2</v>
      </c>
      <c r="P35" s="132">
        <f t="shared" si="8"/>
        <v>-1.7000000000000001E-2</v>
      </c>
      <c r="Q35" s="208" t="s">
        <v>212</v>
      </c>
      <c r="R35" s="199" t="s">
        <v>206</v>
      </c>
      <c r="S35" s="199">
        <v>3</v>
      </c>
      <c r="T35" s="199">
        <v>17</v>
      </c>
      <c r="U35" s="202">
        <v>-1.8166618660538158E-2</v>
      </c>
    </row>
    <row r="36" spans="1:21">
      <c r="A36" s="16" t="s">
        <v>17</v>
      </c>
      <c r="B36" s="210">
        <f t="shared" si="4"/>
        <v>4.5000000000000005E-2</v>
      </c>
      <c r="C36" s="210">
        <f t="shared" si="5"/>
        <v>4.3000000000000003E-2</v>
      </c>
      <c r="D36" s="210">
        <f>SUM(D22:D25)</f>
        <v>-2E-3</v>
      </c>
      <c r="E36" s="210">
        <f t="shared" ref="E36:I36" si="14">SUM(E22:E25)</f>
        <v>1E-3</v>
      </c>
      <c r="F36" s="210">
        <f t="shared" si="14"/>
        <v>1.2E-2</v>
      </c>
      <c r="G36" s="210">
        <f t="shared" si="14"/>
        <v>9.0000000000000011E-3</v>
      </c>
      <c r="H36" s="210">
        <f t="shared" si="14"/>
        <v>9.0000000000000011E-3</v>
      </c>
      <c r="I36" s="210">
        <f t="shared" si="14"/>
        <v>1.4000000000000002E-2</v>
      </c>
      <c r="J36" s="210">
        <f>SUM(J22:J25)</f>
        <v>4.5000000000000005E-2</v>
      </c>
      <c r="K36" s="210">
        <f>SUM(K22:K25)</f>
        <v>4.3000000000000003E-2</v>
      </c>
      <c r="O36" s="33">
        <v>3.2000000000000001E-2</v>
      </c>
      <c r="P36" s="132">
        <f t="shared" si="8"/>
        <v>1.3000000000000005E-2</v>
      </c>
      <c r="Q36" s="209" t="s">
        <v>17</v>
      </c>
      <c r="R36" s="199" t="s">
        <v>213</v>
      </c>
      <c r="S36" s="199">
        <v>13</v>
      </c>
      <c r="T36" s="199">
        <v>7</v>
      </c>
      <c r="U36" s="202">
        <v>1.0706340635955207E-2</v>
      </c>
    </row>
    <row r="37" spans="1:21" s="1" customFormat="1" ht="15.75">
      <c r="A37" s="17" t="s">
        <v>18</v>
      </c>
      <c r="B37" s="211">
        <f>SUM(B29:B36)</f>
        <v>0</v>
      </c>
      <c r="C37" s="211">
        <f>SUM(C29:C36)</f>
        <v>0</v>
      </c>
      <c r="D37" s="211">
        <f t="shared" ref="D37:K37" si="15">SUM(D29:D36)</f>
        <v>0</v>
      </c>
      <c r="E37" s="211">
        <f t="shared" ref="E37:I37" si="16">SUM(E29:E36)</f>
        <v>0</v>
      </c>
      <c r="F37" s="211">
        <f t="shared" si="16"/>
        <v>0</v>
      </c>
      <c r="G37" s="211">
        <f t="shared" si="16"/>
        <v>0</v>
      </c>
      <c r="H37" s="211">
        <f t="shared" si="16"/>
        <v>0</v>
      </c>
      <c r="I37" s="211">
        <f t="shared" si="16"/>
        <v>0</v>
      </c>
      <c r="J37" s="211">
        <f t="shared" si="15"/>
        <v>0</v>
      </c>
      <c r="K37" s="211">
        <f t="shared" si="15"/>
        <v>0</v>
      </c>
      <c r="L37" s="212"/>
      <c r="O37" s="69">
        <f>SUM(O29:O36)</f>
        <v>0</v>
      </c>
      <c r="P37" s="69">
        <f>SUM(P29:P36)</f>
        <v>0</v>
      </c>
      <c r="S37" s="1">
        <f>SUM(S29:S36)</f>
        <v>73</v>
      </c>
      <c r="T37" s="1">
        <f>SUM(T29:T36)</f>
        <v>87</v>
      </c>
      <c r="U37" s="69">
        <f>SUM(U29:U36)</f>
        <v>4.8499999999999238E-4</v>
      </c>
    </row>
    <row r="40" spans="1:21" ht="18.75">
      <c r="A40" s="220" t="s">
        <v>228</v>
      </c>
    </row>
    <row r="41" spans="1:21">
      <c r="B41" s="197" t="s">
        <v>26</v>
      </c>
      <c r="C41" s="197" t="s">
        <v>26</v>
      </c>
    </row>
    <row r="42" spans="1:21">
      <c r="B42" s="27" t="s">
        <v>47</v>
      </c>
      <c r="C42" s="27" t="s">
        <v>48</v>
      </c>
    </row>
    <row r="43" spans="1:21">
      <c r="A43" s="9" t="s">
        <v>13</v>
      </c>
      <c r="B43" s="33">
        <v>-3.4000000000000002E-2</v>
      </c>
      <c r="C43" s="33">
        <v>-3.5000000000000003E-2</v>
      </c>
    </row>
    <row r="44" spans="1:21">
      <c r="A44" s="10" t="s">
        <v>114</v>
      </c>
      <c r="B44" s="33">
        <v>1.0000000000000002E-2</v>
      </c>
      <c r="C44" s="33">
        <v>5.0000000000000001E-3</v>
      </c>
    </row>
    <row r="45" spans="1:21">
      <c r="A45" s="11" t="s">
        <v>221</v>
      </c>
      <c r="B45" s="33">
        <v>1.4999999999999999E-2</v>
      </c>
      <c r="C45" s="33">
        <v>4.7E-2</v>
      </c>
    </row>
    <row r="46" spans="1:21" hidden="1">
      <c r="A46" s="218" t="s">
        <v>225</v>
      </c>
      <c r="B46" s="250" t="s">
        <v>227</v>
      </c>
      <c r="C46" s="250"/>
    </row>
    <row r="47" spans="1:21" hidden="1">
      <c r="A47" s="218" t="s">
        <v>224</v>
      </c>
      <c r="B47" s="250"/>
      <c r="C47" s="250"/>
    </row>
    <row r="48" spans="1:21">
      <c r="A48" s="12" t="s">
        <v>226</v>
      </c>
      <c r="B48" s="33">
        <v>4.3999999999999997E-2</v>
      </c>
      <c r="C48" s="33">
        <v>2.2999999999999996E-2</v>
      </c>
    </row>
    <row r="49" spans="1:3">
      <c r="A49" s="13" t="s">
        <v>15</v>
      </c>
      <c r="B49" s="33">
        <v>-2.4E-2</v>
      </c>
      <c r="C49" s="33">
        <v>-2.4999999999999998E-2</v>
      </c>
    </row>
    <row r="50" spans="1:3">
      <c r="A50" s="14" t="s">
        <v>16</v>
      </c>
      <c r="B50" s="33">
        <v>-2.4999999999999998E-2</v>
      </c>
      <c r="C50" s="33">
        <v>-2.5999999999999999E-2</v>
      </c>
    </row>
    <row r="51" spans="1:3">
      <c r="A51" s="15" t="s">
        <v>20</v>
      </c>
      <c r="B51" s="33">
        <v>-3.1E-2</v>
      </c>
      <c r="C51" s="33">
        <v>-3.2000000000000001E-2</v>
      </c>
    </row>
    <row r="52" spans="1:3">
      <c r="A52" s="16" t="s">
        <v>17</v>
      </c>
      <c r="B52" s="33">
        <v>4.5000000000000005E-2</v>
      </c>
      <c r="C52" s="33">
        <v>4.3000000000000003E-2</v>
      </c>
    </row>
    <row r="53" spans="1:3" hidden="1">
      <c r="A53" s="219" t="s">
        <v>222</v>
      </c>
      <c r="B53" s="33">
        <v>3.5000000000000003E-2</v>
      </c>
      <c r="C53" s="33">
        <v>3.3000000000000002E-2</v>
      </c>
    </row>
    <row r="54" spans="1:3" hidden="1">
      <c r="A54" s="219" t="s">
        <v>223</v>
      </c>
      <c r="B54" s="33">
        <v>0.01</v>
      </c>
      <c r="C54" s="33">
        <v>0.01</v>
      </c>
    </row>
    <row r="55" spans="1:3">
      <c r="A55" s="17" t="s">
        <v>18</v>
      </c>
      <c r="B55" s="34">
        <v>0</v>
      </c>
      <c r="C55" s="34">
        <v>0</v>
      </c>
    </row>
  </sheetData>
  <mergeCells count="3">
    <mergeCell ref="D1:I1"/>
    <mergeCell ref="N2:S2"/>
    <mergeCell ref="B46:C47"/>
  </mergeCells>
  <conditionalFormatting sqref="B3:B26">
    <cfRule type="colorScale" priority="7">
      <colorScale>
        <cfvo type="min"/>
        <cfvo type="percentile" val="50"/>
        <cfvo type="max"/>
        <color rgb="FFF8696B"/>
        <color rgb="FFFFEB84"/>
        <color rgb="FF63BE7B"/>
      </colorScale>
    </cfRule>
  </conditionalFormatting>
  <conditionalFormatting sqref="U29:U36">
    <cfRule type="colorScale" priority="5">
      <colorScale>
        <cfvo type="min"/>
        <cfvo type="percentile" val="50"/>
        <cfvo type="max"/>
        <color rgb="FFF8696B"/>
        <color rgb="FFFFEB84"/>
        <color rgb="FF63BE7B"/>
      </colorScale>
    </cfRule>
  </conditionalFormatting>
  <conditionalFormatting sqref="C3:C26">
    <cfRule type="colorScale" priority="4">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B95E6-1311-4C22-9932-EBD0F731A0A2}">
  <dimension ref="A1:A9"/>
  <sheetViews>
    <sheetView workbookViewId="0">
      <selection activeCell="A24" sqref="A24"/>
    </sheetView>
  </sheetViews>
  <sheetFormatPr defaultRowHeight="15"/>
  <cols>
    <col min="1" max="1" width="147.28515625" bestFit="1" customWidth="1"/>
  </cols>
  <sheetData>
    <row r="1" spans="1:1" ht="16.5">
      <c r="A1" s="193" t="s">
        <v>190</v>
      </c>
    </row>
    <row r="2" spans="1:1" ht="16.5">
      <c r="A2" s="194" t="s">
        <v>191</v>
      </c>
    </row>
    <row r="3" spans="1:1" ht="16.5">
      <c r="A3" s="194" t="s">
        <v>192</v>
      </c>
    </row>
    <row r="4" spans="1:1" ht="16.5">
      <c r="A4" s="194" t="s">
        <v>193</v>
      </c>
    </row>
    <row r="5" spans="1:1" ht="16.5">
      <c r="A5" s="195" t="s">
        <v>194</v>
      </c>
    </row>
    <row r="6" spans="1:1" ht="16.5">
      <c r="A6" s="195" t="s">
        <v>195</v>
      </c>
    </row>
    <row r="7" spans="1:1" ht="16.5">
      <c r="A7" s="194" t="s">
        <v>196</v>
      </c>
    </row>
    <row r="8" spans="1:1" ht="16.5">
      <c r="A8" s="194" t="s">
        <v>197</v>
      </c>
    </row>
    <row r="9" spans="1:1" ht="16.5">
      <c r="A9" s="194" t="s">
        <v>198</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B162"/>
  <sheetViews>
    <sheetView zoomScale="85" zoomScaleNormal="85" workbookViewId="0">
      <pane xSplit="3" ySplit="6" topLeftCell="BB22" activePane="bottomRight" state="frozen"/>
      <selection pane="topRight" activeCell="E1" sqref="E1"/>
      <selection pane="bottomLeft" activeCell="A7" sqref="A7"/>
      <selection pane="bottomRight" activeCell="BT28" sqref="BT28"/>
    </sheetView>
  </sheetViews>
  <sheetFormatPr defaultRowHeight="15"/>
  <cols>
    <col min="1" max="1" width="37.28515625" customWidth="1"/>
    <col min="2" max="2" width="12.42578125" customWidth="1"/>
    <col min="3" max="3" width="11.7109375" style="67" customWidth="1"/>
    <col min="4" max="4" width="8.5703125" customWidth="1"/>
    <col min="5" max="6" width="13.7109375" customWidth="1"/>
    <col min="7" max="7" width="8.5703125" customWidth="1"/>
    <col min="8" max="9" width="13.7109375" customWidth="1"/>
    <col min="10" max="10" width="8.7109375" customWidth="1"/>
    <col min="11" max="12" width="13.7109375" customWidth="1"/>
    <col min="13" max="13" width="8.5703125" customWidth="1"/>
    <col min="14" max="14" width="13.5703125" customWidth="1"/>
    <col min="15" max="21" width="13.7109375" customWidth="1"/>
    <col min="22" max="22" width="12.140625" customWidth="1"/>
    <col min="23" max="23" width="15.85546875" customWidth="1"/>
    <col min="24" max="24" width="16.7109375" customWidth="1"/>
    <col min="25" max="25" width="12.140625" customWidth="1"/>
    <col min="26" max="26" width="19" customWidth="1"/>
    <col min="27" max="27" width="14" customWidth="1"/>
    <col min="28" max="28" width="12.140625" customWidth="1"/>
    <col min="29" max="29" width="18" customWidth="1"/>
    <col min="30" max="30" width="16.7109375" customWidth="1"/>
    <col min="31" max="31" width="12.140625" customWidth="1"/>
    <col min="32" max="32" width="18.7109375" customWidth="1"/>
    <col min="33" max="33" width="17.7109375" customWidth="1"/>
    <col min="34" max="34" width="14.7109375" customWidth="1"/>
    <col min="35" max="35" width="17.7109375" customWidth="1"/>
    <col min="36" max="36" width="14.28515625" customWidth="1"/>
    <col min="37" max="39" width="17.7109375" customWidth="1"/>
    <col min="40" max="40" width="8.7109375" customWidth="1"/>
    <col min="41" max="41" width="14.28515625" customWidth="1"/>
    <col min="42" max="42" width="13.7109375" customWidth="1"/>
    <col min="43" max="43" width="8.7109375" customWidth="1"/>
    <col min="44" max="44" width="15.42578125" customWidth="1"/>
    <col min="45" max="45" width="14" customWidth="1"/>
    <col min="46" max="46" width="8.7109375" customWidth="1"/>
    <col min="47" max="47" width="14.28515625" customWidth="1"/>
    <col min="48" max="48" width="13.7109375" customWidth="1"/>
    <col min="49" max="49" width="8.7109375" customWidth="1"/>
    <col min="50" max="50" width="15.140625" customWidth="1"/>
    <col min="51" max="57" width="13.7109375" customWidth="1"/>
    <col min="58" max="58" width="8.5703125" customWidth="1"/>
    <col min="59" max="60" width="13.7109375" customWidth="1"/>
    <col min="61" max="61" width="8.5703125" customWidth="1"/>
    <col min="62" max="63" width="13.7109375" customWidth="1"/>
    <col min="64" max="64" width="8.5703125" customWidth="1"/>
    <col min="65" max="66" width="13.7109375" customWidth="1"/>
    <col min="67" max="67" width="11.140625" customWidth="1"/>
    <col min="68" max="75" width="13.7109375" customWidth="1"/>
    <col min="76" max="76" width="8.85546875" customWidth="1"/>
  </cols>
  <sheetData>
    <row r="1" spans="1:75">
      <c r="A1" s="129" t="s">
        <v>54</v>
      </c>
      <c r="B1" s="7"/>
      <c r="C1" s="63"/>
      <c r="D1" s="63"/>
      <c r="E1" s="6"/>
      <c r="F1" s="5"/>
      <c r="G1" s="6"/>
      <c r="H1" s="5"/>
      <c r="I1" s="6"/>
      <c r="J1" s="5"/>
      <c r="K1" s="6"/>
      <c r="L1" s="3"/>
      <c r="M1" s="3"/>
      <c r="N1" s="3"/>
    </row>
    <row r="2" spans="1:75">
      <c r="B2" s="7"/>
      <c r="C2" s="63"/>
      <c r="D2" s="63"/>
      <c r="E2" s="8" t="s">
        <v>49</v>
      </c>
      <c r="F2" s="8" t="s">
        <v>49</v>
      </c>
      <c r="G2" s="6"/>
      <c r="H2" s="8" t="s">
        <v>49</v>
      </c>
      <c r="I2" s="8" t="s">
        <v>49</v>
      </c>
      <c r="J2" s="6"/>
      <c r="K2" s="8" t="s">
        <v>49</v>
      </c>
      <c r="L2" s="8" t="s">
        <v>49</v>
      </c>
      <c r="M2" s="6"/>
      <c r="N2" s="8" t="s">
        <v>49</v>
      </c>
      <c r="O2" s="8" t="s">
        <v>49</v>
      </c>
      <c r="P2" s="6"/>
      <c r="Q2" s="8" t="s">
        <v>49</v>
      </c>
      <c r="R2" s="8" t="s">
        <v>49</v>
      </c>
      <c r="S2" s="6"/>
      <c r="T2" s="8" t="s">
        <v>49</v>
      </c>
      <c r="U2" s="8" t="s">
        <v>49</v>
      </c>
      <c r="V2" s="63"/>
      <c r="W2" s="8" t="s">
        <v>49</v>
      </c>
      <c r="X2" s="8" t="s">
        <v>49</v>
      </c>
      <c r="Y2" s="6"/>
      <c r="Z2" s="8" t="s">
        <v>49</v>
      </c>
      <c r="AA2" s="8" t="s">
        <v>49</v>
      </c>
      <c r="AB2" s="6"/>
      <c r="AC2" s="8" t="s">
        <v>49</v>
      </c>
      <c r="AD2" s="8" t="s">
        <v>49</v>
      </c>
      <c r="AE2" s="6"/>
      <c r="AF2" s="8" t="s">
        <v>49</v>
      </c>
      <c r="AG2" s="8" t="s">
        <v>49</v>
      </c>
      <c r="AH2" s="6"/>
      <c r="AI2" s="8" t="s">
        <v>49</v>
      </c>
      <c r="AJ2" s="8" t="s">
        <v>49</v>
      </c>
      <c r="AK2" s="6"/>
      <c r="AL2" s="8" t="s">
        <v>49</v>
      </c>
      <c r="AM2" s="8" t="s">
        <v>49</v>
      </c>
      <c r="AN2" s="63"/>
      <c r="AO2" s="8" t="s">
        <v>49</v>
      </c>
      <c r="AP2" s="8" t="s">
        <v>49</v>
      </c>
      <c r="AQ2" s="6"/>
      <c r="AR2" s="8" t="s">
        <v>49</v>
      </c>
      <c r="AS2" s="8" t="s">
        <v>49</v>
      </c>
      <c r="AT2" s="6"/>
      <c r="AU2" s="8" t="s">
        <v>49</v>
      </c>
      <c r="AV2" s="8" t="s">
        <v>49</v>
      </c>
      <c r="AW2" s="6"/>
      <c r="AX2" s="8" t="s">
        <v>49</v>
      </c>
      <c r="AY2" s="8" t="s">
        <v>49</v>
      </c>
      <c r="AZ2" s="6"/>
      <c r="BA2" s="8" t="s">
        <v>49</v>
      </c>
      <c r="BB2" s="8" t="s">
        <v>49</v>
      </c>
      <c r="BC2" s="6"/>
      <c r="BD2" s="8" t="s">
        <v>49</v>
      </c>
      <c r="BE2" s="8" t="s">
        <v>49</v>
      </c>
      <c r="BF2" s="63"/>
      <c r="BG2" s="8" t="s">
        <v>49</v>
      </c>
      <c r="BH2" s="8" t="s">
        <v>49</v>
      </c>
      <c r="BI2" s="6"/>
      <c r="BJ2" s="8" t="s">
        <v>49</v>
      </c>
      <c r="BK2" s="8" t="s">
        <v>49</v>
      </c>
      <c r="BL2" s="6"/>
      <c r="BM2" s="8" t="s">
        <v>49</v>
      </c>
      <c r="BN2" s="8" t="s">
        <v>49</v>
      </c>
      <c r="BO2" s="6"/>
      <c r="BP2" s="8" t="s">
        <v>49</v>
      </c>
      <c r="BQ2" s="8" t="s">
        <v>49</v>
      </c>
      <c r="BR2" s="6"/>
      <c r="BS2" s="8" t="s">
        <v>49</v>
      </c>
      <c r="BT2" s="8" t="s">
        <v>49</v>
      </c>
      <c r="BU2" s="6"/>
      <c r="BV2" s="8" t="s">
        <v>49</v>
      </c>
      <c r="BW2" s="8" t="s">
        <v>49</v>
      </c>
    </row>
    <row r="3" spans="1:75">
      <c r="B3" s="7"/>
      <c r="C3" s="61" t="s">
        <v>44</v>
      </c>
      <c r="D3" s="75" t="str">
        <f>D26</f>
        <v>Nära</v>
      </c>
      <c r="E3" s="71" t="str">
        <f t="shared" ref="E3:O3" si="0">D3</f>
        <v>Nära</v>
      </c>
      <c r="F3" s="71" t="str">
        <f t="shared" si="0"/>
        <v>Nära</v>
      </c>
      <c r="G3" s="75" t="str">
        <f>G26</f>
        <v>Nära</v>
      </c>
      <c r="H3" s="71" t="str">
        <f t="shared" si="0"/>
        <v>Nära</v>
      </c>
      <c r="I3" s="71" t="str">
        <f t="shared" si="0"/>
        <v>Nära</v>
      </c>
      <c r="J3" s="75" t="str">
        <f>J26</f>
        <v>Nära</v>
      </c>
      <c r="K3" s="71" t="str">
        <f t="shared" si="0"/>
        <v>Nära</v>
      </c>
      <c r="L3" s="71" t="str">
        <f t="shared" si="0"/>
        <v>Nära</v>
      </c>
      <c r="M3" s="75" t="str">
        <f>M26</f>
        <v>Nära</v>
      </c>
      <c r="N3" s="71" t="str">
        <f t="shared" si="0"/>
        <v>Nära</v>
      </c>
      <c r="O3" s="71" t="str">
        <f t="shared" si="0"/>
        <v>Nära</v>
      </c>
      <c r="P3" s="75" t="str">
        <f>P26</f>
        <v>Nära</v>
      </c>
      <c r="Q3" s="71" t="str">
        <f t="shared" ref="Q3" si="1">P3</f>
        <v>Nära</v>
      </c>
      <c r="R3" s="71" t="str">
        <f t="shared" ref="R3" si="2">Q3</f>
        <v>Nära</v>
      </c>
      <c r="S3" s="75" t="str">
        <f>S26</f>
        <v>Nära</v>
      </c>
      <c r="T3" s="71" t="str">
        <f t="shared" ref="T3" si="3">S3</f>
        <v>Nära</v>
      </c>
      <c r="U3" s="71" t="str">
        <f t="shared" ref="U3" si="4">T3</f>
        <v>Nära</v>
      </c>
      <c r="V3" s="75" t="str">
        <f>V26</f>
        <v>Supermarket</v>
      </c>
      <c r="W3" s="71" t="str">
        <f>V3</f>
        <v>Supermarket</v>
      </c>
      <c r="X3" s="71" t="str">
        <f>W3</f>
        <v>Supermarket</v>
      </c>
      <c r="Y3" s="75" t="str">
        <f>Y26</f>
        <v>Supermarket</v>
      </c>
      <c r="Z3" s="71" t="str">
        <f>Y3</f>
        <v>Supermarket</v>
      </c>
      <c r="AA3" s="71" t="str">
        <f>Z3</f>
        <v>Supermarket</v>
      </c>
      <c r="AB3" s="75" t="str">
        <f>AB26</f>
        <v>Supermarket</v>
      </c>
      <c r="AC3" s="71" t="str">
        <f>AB3</f>
        <v>Supermarket</v>
      </c>
      <c r="AD3" s="71" t="str">
        <f>AC3</f>
        <v>Supermarket</v>
      </c>
      <c r="AE3" s="75" t="str">
        <f>AE26</f>
        <v>Supermarket</v>
      </c>
      <c r="AF3" s="71" t="str">
        <f>AE3</f>
        <v>Supermarket</v>
      </c>
      <c r="AG3" s="71" t="str">
        <f>AF3</f>
        <v>Supermarket</v>
      </c>
      <c r="AH3" s="75" t="str">
        <f>AH26</f>
        <v>Supermarket</v>
      </c>
      <c r="AI3" s="71" t="str">
        <f>AH3</f>
        <v>Supermarket</v>
      </c>
      <c r="AJ3" s="71" t="str">
        <f>AI3</f>
        <v>Supermarket</v>
      </c>
      <c r="AK3" s="75" t="str">
        <f>AK26</f>
        <v>Supermarket</v>
      </c>
      <c r="AL3" s="71" t="str">
        <f>AK3</f>
        <v>Supermarket</v>
      </c>
      <c r="AM3" s="71" t="str">
        <f>AL3</f>
        <v>Supermarket</v>
      </c>
      <c r="AN3" s="75" t="str">
        <f>AN26</f>
        <v>Kvantum</v>
      </c>
      <c r="AO3" s="79" t="str">
        <f>AN3</f>
        <v>Kvantum</v>
      </c>
      <c r="AP3" s="71" t="str">
        <f>AO3</f>
        <v>Kvantum</v>
      </c>
      <c r="AQ3" s="75" t="str">
        <f>AQ26</f>
        <v>Kvantum</v>
      </c>
      <c r="AR3" s="71" t="str">
        <f>AQ3</f>
        <v>Kvantum</v>
      </c>
      <c r="AS3" s="71" t="str">
        <f>AR3</f>
        <v>Kvantum</v>
      </c>
      <c r="AT3" s="75" t="str">
        <f>AT26</f>
        <v>Kvantum</v>
      </c>
      <c r="AU3" s="71" t="str">
        <f>AT3</f>
        <v>Kvantum</v>
      </c>
      <c r="AV3" s="71" t="str">
        <f>AU3</f>
        <v>Kvantum</v>
      </c>
      <c r="AW3" s="75" t="str">
        <f>AW26</f>
        <v>Kvantum</v>
      </c>
      <c r="AX3" s="71" t="str">
        <f>AW3</f>
        <v>Kvantum</v>
      </c>
      <c r="AY3" s="71" t="str">
        <f>AX3</f>
        <v>Kvantum</v>
      </c>
      <c r="AZ3" s="75" t="str">
        <f>AZ26</f>
        <v>Kvantum</v>
      </c>
      <c r="BA3" s="71" t="str">
        <f>AZ3</f>
        <v>Kvantum</v>
      </c>
      <c r="BB3" s="71" t="str">
        <f>BA3</f>
        <v>Kvantum</v>
      </c>
      <c r="BC3" s="75" t="str">
        <f>BC26</f>
        <v>Kvantum</v>
      </c>
      <c r="BD3" s="71" t="str">
        <f>BC3</f>
        <v>Kvantum</v>
      </c>
      <c r="BE3" s="71" t="str">
        <f>BD3</f>
        <v>Kvantum</v>
      </c>
      <c r="BF3" s="75" t="str">
        <f>BF26</f>
        <v>Maxi</v>
      </c>
      <c r="BG3" s="71" t="str">
        <f>BF3</f>
        <v>Maxi</v>
      </c>
      <c r="BH3" s="71" t="str">
        <f>BG3</f>
        <v>Maxi</v>
      </c>
      <c r="BI3" s="75" t="str">
        <f>BI26</f>
        <v>Maxi</v>
      </c>
      <c r="BJ3" s="71" t="str">
        <f>BI3</f>
        <v>Maxi</v>
      </c>
      <c r="BK3" s="71" t="str">
        <f>BJ3</f>
        <v>Maxi</v>
      </c>
      <c r="BL3" s="75" t="str">
        <f>BL26</f>
        <v>Maxi</v>
      </c>
      <c r="BM3" s="71" t="str">
        <f>BL3</f>
        <v>Maxi</v>
      </c>
      <c r="BN3" s="71" t="str">
        <f>BM3</f>
        <v>Maxi</v>
      </c>
      <c r="BO3" s="75" t="str">
        <f>BO26</f>
        <v>Maxi</v>
      </c>
      <c r="BP3" s="71" t="str">
        <f>BO3</f>
        <v>Maxi</v>
      </c>
      <c r="BQ3" s="71" t="str">
        <f>BP3</f>
        <v>Maxi</v>
      </c>
      <c r="BR3" s="75" t="str">
        <f>BR26</f>
        <v>Maxi</v>
      </c>
      <c r="BS3" s="71" t="str">
        <f>BR3</f>
        <v>Maxi</v>
      </c>
      <c r="BT3" s="71" t="str">
        <f>BS3</f>
        <v>Maxi</v>
      </c>
      <c r="BU3" s="75" t="str">
        <f>BU26</f>
        <v>Maxi</v>
      </c>
      <c r="BV3" s="71" t="str">
        <f>BU3</f>
        <v>Maxi</v>
      </c>
      <c r="BW3" s="71" t="str">
        <f>BV3</f>
        <v>Maxi</v>
      </c>
    </row>
    <row r="4" spans="1:75">
      <c r="B4" s="64"/>
      <c r="C4" s="64" t="s">
        <v>45</v>
      </c>
      <c r="D4" s="75" t="str">
        <f>D27</f>
        <v>Syd</v>
      </c>
      <c r="E4" s="72" t="str">
        <f>D4</f>
        <v>Syd</v>
      </c>
      <c r="F4" s="72" t="str">
        <f>E4</f>
        <v>Syd</v>
      </c>
      <c r="G4" s="75" t="str">
        <f>G27</f>
        <v>Väst</v>
      </c>
      <c r="H4" s="72" t="str">
        <f>G4</f>
        <v>Väst</v>
      </c>
      <c r="I4" s="72" t="str">
        <f>H4</f>
        <v>Väst</v>
      </c>
      <c r="J4" s="75" t="str">
        <f>J27</f>
        <v>Öst</v>
      </c>
      <c r="K4" s="72" t="str">
        <f>J4</f>
        <v>Öst</v>
      </c>
      <c r="L4" s="72" t="str">
        <f>K4</f>
        <v>Öst</v>
      </c>
      <c r="M4" s="75" t="str">
        <f>M27</f>
        <v>Norr</v>
      </c>
      <c r="N4" s="72" t="str">
        <f>M4</f>
        <v>Norr</v>
      </c>
      <c r="O4" s="72" t="str">
        <f>N4</f>
        <v>Norr</v>
      </c>
      <c r="P4" s="75" t="str">
        <f>P27</f>
        <v>Norrmejerier</v>
      </c>
      <c r="Q4" s="72" t="str">
        <f>P4</f>
        <v>Norrmejerier</v>
      </c>
      <c r="R4" s="72" t="str">
        <f>Q4</f>
        <v>Norrmejerier</v>
      </c>
      <c r="S4" s="75" t="str">
        <f>S27</f>
        <v>Skånemejerier</v>
      </c>
      <c r="T4" s="72" t="str">
        <f>S4</f>
        <v>Skånemejerier</v>
      </c>
      <c r="U4" s="72" t="str">
        <f>T4</f>
        <v>Skånemejerier</v>
      </c>
      <c r="V4" s="75" t="str">
        <f>V27</f>
        <v>Syd</v>
      </c>
      <c r="W4" s="72" t="str">
        <f>V4</f>
        <v>Syd</v>
      </c>
      <c r="X4" s="72" t="str">
        <f>W4</f>
        <v>Syd</v>
      </c>
      <c r="Y4" s="75" t="str">
        <f>Y27</f>
        <v>Väst</v>
      </c>
      <c r="Z4" s="72" t="str">
        <f>Y4</f>
        <v>Väst</v>
      </c>
      <c r="AA4" s="72" t="str">
        <f>Z4</f>
        <v>Väst</v>
      </c>
      <c r="AB4" s="75" t="str">
        <f>AB27</f>
        <v>Öst</v>
      </c>
      <c r="AC4" s="72" t="str">
        <f>AB4</f>
        <v>Öst</v>
      </c>
      <c r="AD4" s="72" t="str">
        <f>AC4</f>
        <v>Öst</v>
      </c>
      <c r="AE4" s="75" t="str">
        <f>AE27</f>
        <v>Norr</v>
      </c>
      <c r="AF4" s="72" t="str">
        <f>AE4</f>
        <v>Norr</v>
      </c>
      <c r="AG4" s="72" t="str">
        <f>AF4</f>
        <v>Norr</v>
      </c>
      <c r="AH4" s="75" t="str">
        <f>AH27</f>
        <v>Norrmejerier</v>
      </c>
      <c r="AI4" s="72" t="str">
        <f>AH4</f>
        <v>Norrmejerier</v>
      </c>
      <c r="AJ4" s="72" t="str">
        <f>AI4</f>
        <v>Norrmejerier</v>
      </c>
      <c r="AK4" s="75" t="str">
        <f>AK27</f>
        <v>Skånemejerier</v>
      </c>
      <c r="AL4" s="72" t="str">
        <f>AK4</f>
        <v>Skånemejerier</v>
      </c>
      <c r="AM4" s="72" t="str">
        <f>AL4</f>
        <v>Skånemejerier</v>
      </c>
      <c r="AN4" s="75" t="str">
        <f>AN27</f>
        <v>Syd</v>
      </c>
      <c r="AO4" s="72" t="str">
        <f>AN4</f>
        <v>Syd</v>
      </c>
      <c r="AP4" s="72" t="str">
        <f>AO4</f>
        <v>Syd</v>
      </c>
      <c r="AQ4" s="75" t="str">
        <f>AQ27</f>
        <v>Väst</v>
      </c>
      <c r="AR4" s="72" t="str">
        <f>AQ4</f>
        <v>Väst</v>
      </c>
      <c r="AS4" s="72" t="str">
        <f>AR4</f>
        <v>Väst</v>
      </c>
      <c r="AT4" s="75" t="str">
        <f>AT27</f>
        <v>Öst</v>
      </c>
      <c r="AU4" s="72" t="str">
        <f>AT4</f>
        <v>Öst</v>
      </c>
      <c r="AV4" s="72" t="str">
        <f>AU4</f>
        <v>Öst</v>
      </c>
      <c r="AW4" s="75" t="str">
        <f>AW27</f>
        <v>Norr</v>
      </c>
      <c r="AX4" s="72" t="str">
        <f>AW4</f>
        <v>Norr</v>
      </c>
      <c r="AY4" s="72" t="str">
        <f>AX4</f>
        <v>Norr</v>
      </c>
      <c r="AZ4" s="75" t="str">
        <f>AZ27</f>
        <v>Norrmejerier</v>
      </c>
      <c r="BA4" s="72" t="str">
        <f>AZ4</f>
        <v>Norrmejerier</v>
      </c>
      <c r="BB4" s="72" t="str">
        <f>BA4</f>
        <v>Norrmejerier</v>
      </c>
      <c r="BC4" s="75" t="str">
        <f>BC27</f>
        <v>Skånemejerier</v>
      </c>
      <c r="BD4" s="72" t="str">
        <f>BC4</f>
        <v>Skånemejerier</v>
      </c>
      <c r="BE4" s="72" t="str">
        <f>BD4</f>
        <v>Skånemejerier</v>
      </c>
      <c r="BF4" s="75" t="str">
        <f>BF27</f>
        <v>Syd</v>
      </c>
      <c r="BG4" s="72" t="str">
        <f>BF4</f>
        <v>Syd</v>
      </c>
      <c r="BH4" s="72" t="str">
        <f>BG4</f>
        <v>Syd</v>
      </c>
      <c r="BI4" s="75" t="str">
        <f>BI27</f>
        <v>Väst</v>
      </c>
      <c r="BJ4" s="72" t="str">
        <f>BI4</f>
        <v>Väst</v>
      </c>
      <c r="BK4" s="72" t="str">
        <f>BJ4</f>
        <v>Väst</v>
      </c>
      <c r="BL4" s="75" t="str">
        <f>BL27</f>
        <v>Öst</v>
      </c>
      <c r="BM4" s="72" t="str">
        <f>BL4</f>
        <v>Öst</v>
      </c>
      <c r="BN4" s="72" t="str">
        <f>BM4</f>
        <v>Öst</v>
      </c>
      <c r="BO4" s="75" t="str">
        <f>BO27</f>
        <v>Norr</v>
      </c>
      <c r="BP4" s="72" t="str">
        <f>BO4</f>
        <v>Norr</v>
      </c>
      <c r="BQ4" s="72" t="str">
        <f>BP4</f>
        <v>Norr</v>
      </c>
      <c r="BR4" s="75" t="str">
        <f>BR27</f>
        <v>Norrmejerier</v>
      </c>
      <c r="BS4" s="72" t="str">
        <f>BR4</f>
        <v>Norrmejerier</v>
      </c>
      <c r="BT4" s="72" t="str">
        <f>BS4</f>
        <v>Norrmejerier</v>
      </c>
      <c r="BU4" s="75" t="str">
        <f>BU27</f>
        <v>Skånemejerier</v>
      </c>
      <c r="BV4" s="72" t="str">
        <f>BU4</f>
        <v>Skånemejerier</v>
      </c>
      <c r="BW4" s="72" t="str">
        <f>BV4</f>
        <v>Skånemejerier</v>
      </c>
    </row>
    <row r="5" spans="1:75">
      <c r="B5" s="60"/>
      <c r="C5" s="60" t="s">
        <v>46</v>
      </c>
      <c r="D5" s="76" t="s">
        <v>27</v>
      </c>
      <c r="E5" s="62" t="s">
        <v>33</v>
      </c>
      <c r="F5" s="62" t="s">
        <v>32</v>
      </c>
      <c r="G5" s="76" t="s">
        <v>27</v>
      </c>
      <c r="H5" s="62" t="s">
        <v>33</v>
      </c>
      <c r="I5" s="62" t="s">
        <v>32</v>
      </c>
      <c r="J5" s="76" t="s">
        <v>27</v>
      </c>
      <c r="K5" s="62" t="s">
        <v>33</v>
      </c>
      <c r="L5" s="62" t="s">
        <v>32</v>
      </c>
      <c r="M5" s="76" t="s">
        <v>27</v>
      </c>
      <c r="N5" s="62" t="s">
        <v>33</v>
      </c>
      <c r="O5" s="62" t="s">
        <v>32</v>
      </c>
      <c r="P5" s="76" t="s">
        <v>27</v>
      </c>
      <c r="Q5" s="62" t="s">
        <v>33</v>
      </c>
      <c r="R5" s="62" t="s">
        <v>32</v>
      </c>
      <c r="S5" s="76" t="s">
        <v>27</v>
      </c>
      <c r="T5" s="62" t="s">
        <v>33</v>
      </c>
      <c r="U5" s="62" t="s">
        <v>32</v>
      </c>
      <c r="V5" s="76" t="s">
        <v>27</v>
      </c>
      <c r="W5" s="62" t="s">
        <v>33</v>
      </c>
      <c r="X5" s="62" t="s">
        <v>32</v>
      </c>
      <c r="Y5" s="76" t="s">
        <v>27</v>
      </c>
      <c r="Z5" s="62" t="s">
        <v>33</v>
      </c>
      <c r="AA5" s="62" t="s">
        <v>32</v>
      </c>
      <c r="AB5" s="76" t="s">
        <v>27</v>
      </c>
      <c r="AC5" s="62" t="s">
        <v>33</v>
      </c>
      <c r="AD5" s="62" t="s">
        <v>32</v>
      </c>
      <c r="AE5" s="76" t="s">
        <v>27</v>
      </c>
      <c r="AF5" s="62" t="s">
        <v>33</v>
      </c>
      <c r="AG5" s="62" t="s">
        <v>32</v>
      </c>
      <c r="AH5" s="76" t="s">
        <v>27</v>
      </c>
      <c r="AI5" s="62" t="s">
        <v>33</v>
      </c>
      <c r="AJ5" s="62" t="s">
        <v>32</v>
      </c>
      <c r="AK5" s="76" t="s">
        <v>27</v>
      </c>
      <c r="AL5" s="62" t="s">
        <v>33</v>
      </c>
      <c r="AM5" s="62" t="s">
        <v>32</v>
      </c>
      <c r="AN5" s="76" t="s">
        <v>27</v>
      </c>
      <c r="AO5" s="62" t="s">
        <v>33</v>
      </c>
      <c r="AP5" s="62" t="s">
        <v>32</v>
      </c>
      <c r="AQ5" s="76" t="s">
        <v>27</v>
      </c>
      <c r="AR5" s="62" t="s">
        <v>33</v>
      </c>
      <c r="AS5" s="62" t="s">
        <v>32</v>
      </c>
      <c r="AT5" s="76" t="s">
        <v>27</v>
      </c>
      <c r="AU5" s="62" t="s">
        <v>33</v>
      </c>
      <c r="AV5" s="62" t="s">
        <v>32</v>
      </c>
      <c r="AW5" s="76" t="s">
        <v>27</v>
      </c>
      <c r="AX5" s="62" t="s">
        <v>33</v>
      </c>
      <c r="AY5" s="62" t="s">
        <v>32</v>
      </c>
      <c r="AZ5" s="76" t="s">
        <v>27</v>
      </c>
      <c r="BA5" s="62" t="s">
        <v>33</v>
      </c>
      <c r="BB5" s="62" t="s">
        <v>32</v>
      </c>
      <c r="BC5" s="76" t="s">
        <v>27</v>
      </c>
      <c r="BD5" s="62" t="s">
        <v>33</v>
      </c>
      <c r="BE5" s="62" t="s">
        <v>32</v>
      </c>
      <c r="BF5" s="76" t="s">
        <v>27</v>
      </c>
      <c r="BG5" s="62" t="s">
        <v>33</v>
      </c>
      <c r="BH5" s="62" t="s">
        <v>32</v>
      </c>
      <c r="BI5" s="76" t="s">
        <v>27</v>
      </c>
      <c r="BJ5" s="62" t="s">
        <v>33</v>
      </c>
      <c r="BK5" s="62" t="s">
        <v>32</v>
      </c>
      <c r="BL5" s="76" t="s">
        <v>27</v>
      </c>
      <c r="BM5" s="62" t="s">
        <v>33</v>
      </c>
      <c r="BN5" s="62" t="s">
        <v>32</v>
      </c>
      <c r="BO5" s="76" t="s">
        <v>27</v>
      </c>
      <c r="BP5" s="62" t="s">
        <v>33</v>
      </c>
      <c r="BQ5" s="62" t="s">
        <v>32</v>
      </c>
      <c r="BR5" s="76" t="s">
        <v>27</v>
      </c>
      <c r="BS5" s="62" t="s">
        <v>33</v>
      </c>
      <c r="BT5" s="62" t="s">
        <v>32</v>
      </c>
      <c r="BU5" s="76" t="s">
        <v>27</v>
      </c>
      <c r="BV5" s="62" t="s">
        <v>33</v>
      </c>
      <c r="BW5" s="62" t="s">
        <v>32</v>
      </c>
    </row>
    <row r="6" spans="1:75">
      <c r="A6" s="36" t="s">
        <v>77</v>
      </c>
      <c r="B6" s="73" t="s">
        <v>170</v>
      </c>
      <c r="C6" s="73" t="s">
        <v>171</v>
      </c>
      <c r="D6" s="75" t="str">
        <f>D29</f>
        <v>v8-19</v>
      </c>
      <c r="E6" t="str">
        <f>CONCATENATE(E3,E4,E5)</f>
        <v>NäraSydNej</v>
      </c>
      <c r="F6" t="str">
        <f>CONCATENATE(F3,F4,F5)</f>
        <v>NäraSydJa</v>
      </c>
      <c r="G6" s="75" t="str">
        <f>G29</f>
        <v>v8-19</v>
      </c>
      <c r="H6" t="str">
        <f>CONCATENATE(H3,H4,H5)</f>
        <v>NäraVästNej</v>
      </c>
      <c r="I6" t="str">
        <f>CONCATENATE(I3,I4,I5)</f>
        <v>NäraVästJa</v>
      </c>
      <c r="J6" s="75" t="str">
        <f>J29</f>
        <v>v8-19</v>
      </c>
      <c r="K6" t="str">
        <f>CONCATENATE(K3,K4,K5)</f>
        <v>NäraÖstNej</v>
      </c>
      <c r="L6" t="str">
        <f>CONCATENATE(L3,L4,L5)</f>
        <v>NäraÖstJa</v>
      </c>
      <c r="M6" s="75" t="str">
        <f>M29</f>
        <v>v8-19</v>
      </c>
      <c r="N6" t="str">
        <f>CONCATENATE(N3,N4,N5)</f>
        <v>NäraNorrNej</v>
      </c>
      <c r="O6" t="str">
        <f>CONCATENATE(O3,O4,O5)</f>
        <v>NäraNorrJa</v>
      </c>
      <c r="P6" s="75" t="str">
        <f>P29</f>
        <v>v8-19</v>
      </c>
      <c r="Q6" t="str">
        <f>CONCATENATE(Q3,Q4,Q5)</f>
        <v>NäraNorrmejerierNej</v>
      </c>
      <c r="R6" t="str">
        <f>CONCATENATE(R3,R4,R5)</f>
        <v>NäraNorrmejerierJa</v>
      </c>
      <c r="S6" s="75" t="str">
        <f>S29</f>
        <v>v8-19</v>
      </c>
      <c r="T6" t="str">
        <f>CONCATENATE(T3,T4,T5)</f>
        <v>NäraSkånemejerierNej</v>
      </c>
      <c r="U6" t="str">
        <f>CONCATENATE(U3,U4,U5)</f>
        <v>NäraSkånemejerierJa</v>
      </c>
      <c r="V6" s="75" t="str">
        <f>V29</f>
        <v>v8-19</v>
      </c>
      <c r="W6" s="78" t="str">
        <f>CONCATENATE(W3,W4,W5)</f>
        <v>SupermarketSydNej</v>
      </c>
      <c r="X6" s="78" t="str">
        <f>CONCATENATE(X3,X4,X5)</f>
        <v>SupermarketSydJa</v>
      </c>
      <c r="Y6" s="75" t="str">
        <f>Y29</f>
        <v>v8-19</v>
      </c>
      <c r="Z6" s="78" t="str">
        <f>CONCATENATE(Z3,Z4,Z5)</f>
        <v>SupermarketVästNej</v>
      </c>
      <c r="AA6" s="78" t="str">
        <f>CONCATENATE(AA3,AA4,AA5)</f>
        <v>SupermarketVästJa</v>
      </c>
      <c r="AB6" s="75" t="str">
        <f>AB29</f>
        <v>v8-19</v>
      </c>
      <c r="AC6" s="78" t="str">
        <f>CONCATENATE(AC3,AC4,AC5)</f>
        <v>SupermarketÖstNej</v>
      </c>
      <c r="AD6" s="78" t="str">
        <f>CONCATENATE(AD3,AD4,AD5)</f>
        <v>SupermarketÖstJa</v>
      </c>
      <c r="AE6" s="75" t="str">
        <f>AE29</f>
        <v>v8-19</v>
      </c>
      <c r="AF6" s="78" t="str">
        <f>CONCATENATE(AF3,AF4,AF5)</f>
        <v>SupermarketNorrNej</v>
      </c>
      <c r="AG6" s="78" t="str">
        <f>CONCATENATE(AG3,AG4,AG5)</f>
        <v>SupermarketNorrJa</v>
      </c>
      <c r="AH6" s="75" t="str">
        <f>AH29</f>
        <v>v8-19</v>
      </c>
      <c r="AI6" s="78" t="str">
        <f>CONCATENATE(AI3,AI4,AI5)</f>
        <v>SupermarketNorrmejerierNej</v>
      </c>
      <c r="AJ6" s="78" t="str">
        <f>CONCATENATE(AJ3,AJ4,AJ5)</f>
        <v>SupermarketNorrmejerierJa</v>
      </c>
      <c r="AK6" s="75" t="str">
        <f>AK29</f>
        <v>v8-19</v>
      </c>
      <c r="AL6" s="78" t="str">
        <f>CONCATENATE(AL3,AL4,AL5)</f>
        <v>SupermarketSkånemejerierNej</v>
      </c>
      <c r="AM6" s="78" t="str">
        <f>CONCATENATE(AM3,AM4,AM5)</f>
        <v>SupermarketSkånemejerierJa</v>
      </c>
      <c r="AN6" s="75" t="str">
        <f>AN29</f>
        <v>v8-19</v>
      </c>
      <c r="AO6" s="78" t="str">
        <f>CONCATENATE(AO3,AO4,AO5)</f>
        <v>KvantumSydNej</v>
      </c>
      <c r="AP6" s="78" t="str">
        <f>CONCATENATE(AP3,AP4,AP5)</f>
        <v>KvantumSydJa</v>
      </c>
      <c r="AQ6" s="75" t="str">
        <f>AQ29</f>
        <v>v8-19</v>
      </c>
      <c r="AR6" s="78" t="str">
        <f>CONCATENATE(AR3,AR4,AR5)</f>
        <v>KvantumVästNej</v>
      </c>
      <c r="AS6" s="78" t="str">
        <f>CONCATENATE(AS3,AS4,AS5)</f>
        <v>KvantumVästJa</v>
      </c>
      <c r="AT6" s="75" t="str">
        <f>AT29</f>
        <v>v8-19</v>
      </c>
      <c r="AU6" s="78" t="str">
        <f>CONCATENATE(AU3,AU4,AU5)</f>
        <v>KvantumÖstNej</v>
      </c>
      <c r="AV6" s="78" t="str">
        <f>CONCATENATE(AV3,AV4,AV5)</f>
        <v>KvantumÖstJa</v>
      </c>
      <c r="AW6" s="75" t="str">
        <f>AW29</f>
        <v>v8-19</v>
      </c>
      <c r="AX6" s="78" t="str">
        <f>CONCATENATE(AX3,AX4,AX5)</f>
        <v>KvantumNorrNej</v>
      </c>
      <c r="AY6" s="78" t="str">
        <f>CONCATENATE(AY3,AY4,AY5)</f>
        <v>KvantumNorrJa</v>
      </c>
      <c r="AZ6" s="75" t="str">
        <f>AZ29</f>
        <v>v8-19</v>
      </c>
      <c r="BA6" s="78" t="str">
        <f>CONCATENATE(BA3,BA4,BA5)</f>
        <v>KvantumNorrmejerierNej</v>
      </c>
      <c r="BB6" s="78" t="str">
        <f>CONCATENATE(BB3,BB4,BB5)</f>
        <v>KvantumNorrmejerierJa</v>
      </c>
      <c r="BC6" s="75" t="str">
        <f>BC29</f>
        <v>v8-19</v>
      </c>
      <c r="BD6" s="78" t="str">
        <f>CONCATENATE(BD3,BD4,BD5)</f>
        <v>KvantumSkånemejerierNej</v>
      </c>
      <c r="BE6" s="78" t="str">
        <f>CONCATENATE(BE3,BE4,BE5)</f>
        <v>KvantumSkånemejerierJa</v>
      </c>
      <c r="BF6" s="75" t="str">
        <f>BF29</f>
        <v>v8-19</v>
      </c>
      <c r="BG6" s="78" t="str">
        <f>CONCATENATE(BG3,BG4,BG5)</f>
        <v>MaxiSydNej</v>
      </c>
      <c r="BH6" s="78" t="str">
        <f>CONCATENATE(BH3,BH4,BH5)</f>
        <v>MaxiSydJa</v>
      </c>
      <c r="BI6" s="75" t="str">
        <f>BI29</f>
        <v>v8-19</v>
      </c>
      <c r="BJ6" s="78" t="str">
        <f>CONCATENATE(BJ3,BJ4,BJ5)</f>
        <v>MaxiVästNej</v>
      </c>
      <c r="BK6" s="78" t="str">
        <f>CONCATENATE(BK3,BK4,BK5)</f>
        <v>MaxiVästJa</v>
      </c>
      <c r="BL6" s="75" t="str">
        <f>BL29</f>
        <v>v8-19</v>
      </c>
      <c r="BM6" s="78" t="str">
        <f>CONCATENATE(BM3,BM4,BM5)</f>
        <v>MaxiÖstNej</v>
      </c>
      <c r="BN6" s="78" t="str">
        <f>CONCATENATE(BN3,BN4,BN5)</f>
        <v>MaxiÖstJa</v>
      </c>
      <c r="BO6" s="75" t="str">
        <f>BO29</f>
        <v>v8-19</v>
      </c>
      <c r="BP6" s="78" t="str">
        <f>CONCATENATE(BP3,BP4,BP5)</f>
        <v>MaxiNorrNej</v>
      </c>
      <c r="BQ6" s="78" t="str">
        <f>CONCATENATE(BQ3,BQ4,BQ5)</f>
        <v>MaxiNorrJa</v>
      </c>
      <c r="BR6" s="75" t="str">
        <f>BR29</f>
        <v>v8-19</v>
      </c>
      <c r="BS6" s="78" t="str">
        <f>CONCATENATE(BS3,BS4,BS5)</f>
        <v>MaxiNorrmejerierNej</v>
      </c>
      <c r="BT6" s="78" t="str">
        <f>CONCATENATE(BT3,BT4,BT5)</f>
        <v>MaxiNorrmejerierJa</v>
      </c>
      <c r="BU6" s="75" t="str">
        <f>BU29</f>
        <v>v8-19</v>
      </c>
      <c r="BV6" s="78" t="str">
        <f>CONCATENATE(BV3,BV4,BV5)</f>
        <v>MaxiSkånemejerierNej</v>
      </c>
      <c r="BW6" s="78" t="str">
        <f>CONCATENATE(BW3,BW4,BW5)</f>
        <v>MaxiSkånemejerierJa</v>
      </c>
    </row>
    <row r="7" spans="1:75">
      <c r="A7" s="9" t="s">
        <v>13</v>
      </c>
      <c r="B7" s="65">
        <f>'RR Segment omräkningstal'!B29</f>
        <v>-3.4000000000000002E-2</v>
      </c>
      <c r="C7" s="65">
        <f>'RR Segment omräkningstal'!C29</f>
        <v>-3.5000000000000003E-2</v>
      </c>
      <c r="D7" s="130">
        <f>D30</f>
        <v>0.1008308177952433</v>
      </c>
      <c r="E7" s="31">
        <f>D7+$B7</f>
        <v>6.6830817795243302E-2</v>
      </c>
      <c r="F7" s="31">
        <f>D7+$C7</f>
        <v>6.5830817795243302E-2</v>
      </c>
      <c r="G7" s="130">
        <f>G30</f>
        <v>9.7412050403596975E-2</v>
      </c>
      <c r="H7" s="31">
        <f>G7+$B7</f>
        <v>6.3412050403596973E-2</v>
      </c>
      <c r="I7" s="31">
        <f>G7+$C7</f>
        <v>6.2412050403596972E-2</v>
      </c>
      <c r="J7" s="130">
        <f>J30</f>
        <v>0.10050300272838887</v>
      </c>
      <c r="K7" s="31">
        <f>J7+$B7</f>
        <v>6.6503002728388869E-2</v>
      </c>
      <c r="L7" s="31">
        <f>J7+$C7</f>
        <v>6.5503002728388868E-2</v>
      </c>
      <c r="M7" s="130">
        <f>M30</f>
        <v>0.12600410083434702</v>
      </c>
      <c r="N7" s="31">
        <f>M7+$B7</f>
        <v>9.2004100834347013E-2</v>
      </c>
      <c r="O7" s="31">
        <f>M7+$C7</f>
        <v>9.1004100834347013E-2</v>
      </c>
      <c r="P7" s="130">
        <f>P30</f>
        <v>0.12478564357974349</v>
      </c>
      <c r="Q7" s="132">
        <f>P7+$B7</f>
        <v>9.0785643579743489E-2</v>
      </c>
      <c r="R7" s="132">
        <f>P7+$C7</f>
        <v>8.9785643579743488E-2</v>
      </c>
      <c r="S7" s="130">
        <f>S30</f>
        <v>9.8138197130337029E-2</v>
      </c>
      <c r="T7" s="132">
        <f>S7+$B7</f>
        <v>6.4138197130337027E-2</v>
      </c>
      <c r="U7" s="132">
        <f>S7+$C7</f>
        <v>6.3138197130337026E-2</v>
      </c>
      <c r="V7" s="130">
        <f>V30</f>
        <v>0.1008308177952433</v>
      </c>
      <c r="W7" s="31">
        <f>V7+$B7</f>
        <v>6.6830817795243302E-2</v>
      </c>
      <c r="X7" s="31">
        <f>V7+$C7</f>
        <v>6.5830817795243302E-2</v>
      </c>
      <c r="Y7" s="130">
        <f>Y30</f>
        <v>9.7412050403596975E-2</v>
      </c>
      <c r="Z7" s="31">
        <f>Y7+$B7</f>
        <v>6.3412050403596973E-2</v>
      </c>
      <c r="AA7" s="31">
        <f>Y7+$C7</f>
        <v>6.2412050403596972E-2</v>
      </c>
      <c r="AB7" s="130">
        <f>AB30</f>
        <v>0.10050300272838887</v>
      </c>
      <c r="AC7" s="31">
        <f>AB7+$B7</f>
        <v>6.6503002728388869E-2</v>
      </c>
      <c r="AD7" s="31">
        <f>AB7+$C7</f>
        <v>6.5503002728388868E-2</v>
      </c>
      <c r="AE7" s="130">
        <f>AE30</f>
        <v>0.12600410083434702</v>
      </c>
      <c r="AF7" s="31">
        <f>AE7+$B7</f>
        <v>9.2004100834347013E-2</v>
      </c>
      <c r="AG7" s="31">
        <f>AE7+$C7</f>
        <v>9.1004100834347013E-2</v>
      </c>
      <c r="AH7" s="130">
        <f>AH30</f>
        <v>0.12478564357974349</v>
      </c>
      <c r="AI7" s="132">
        <f>AH7+$B7</f>
        <v>9.0785643579743489E-2</v>
      </c>
      <c r="AJ7" s="132">
        <f>AH7+$C7</f>
        <v>8.9785643579743488E-2</v>
      </c>
      <c r="AK7" s="130">
        <f>AK30</f>
        <v>9.8138197130337029E-2</v>
      </c>
      <c r="AL7" s="132">
        <f>AK7+$B7</f>
        <v>6.4138197130337027E-2</v>
      </c>
      <c r="AM7" s="132">
        <f>AK7+$C7</f>
        <v>6.3138197130337026E-2</v>
      </c>
      <c r="AN7" s="130">
        <f>AN30</f>
        <v>9.627013851092317E-2</v>
      </c>
      <c r="AO7" s="31">
        <f>AN7+$B7</f>
        <v>6.2270138510923168E-2</v>
      </c>
      <c r="AP7" s="31">
        <f>AN7+$C7</f>
        <v>6.1270138510923167E-2</v>
      </c>
      <c r="AQ7" s="130">
        <f>AQ30</f>
        <v>9.2376032957497245E-2</v>
      </c>
      <c r="AR7" s="31">
        <f>AQ7+$B7</f>
        <v>5.8376032957497243E-2</v>
      </c>
      <c r="AS7" s="31">
        <f>AQ7+$C7</f>
        <v>5.7376032957497242E-2</v>
      </c>
      <c r="AT7" s="130">
        <f>AT30</f>
        <v>9.9655429262230338E-2</v>
      </c>
      <c r="AU7" s="31">
        <f>AT7+$B7</f>
        <v>6.5655429262230336E-2</v>
      </c>
      <c r="AV7" s="31">
        <f>AT7+$C7</f>
        <v>6.4655429262230335E-2</v>
      </c>
      <c r="AW7" s="130">
        <f>AW30</f>
        <v>0.11533182433270622</v>
      </c>
      <c r="AX7" s="31">
        <f>AW7+$B7</f>
        <v>8.1331824332706221E-2</v>
      </c>
      <c r="AY7" s="31">
        <f>AW7+$C7</f>
        <v>8.033182433270622E-2</v>
      </c>
      <c r="AZ7" s="130">
        <f>AZ30</f>
        <v>0.1143182054539507</v>
      </c>
      <c r="BA7" s="132">
        <f>AZ7+$B7</f>
        <v>8.03182054539507E-2</v>
      </c>
      <c r="BB7" s="132">
        <f>AZ7+$C7</f>
        <v>7.9318205453950699E-2</v>
      </c>
      <c r="BC7" s="130">
        <f>BC30</f>
        <v>9.66663362785041E-2</v>
      </c>
      <c r="BD7" s="132">
        <f>BC7+$B7</f>
        <v>6.2666336278504098E-2</v>
      </c>
      <c r="BE7" s="132">
        <f>BC7+$C7</f>
        <v>6.1666336278504097E-2</v>
      </c>
      <c r="BF7" s="130">
        <f>BF30</f>
        <v>0</v>
      </c>
      <c r="BG7" s="31">
        <f>BF7+$B7</f>
        <v>-3.4000000000000002E-2</v>
      </c>
      <c r="BH7" s="31">
        <f>BF7+$C7</f>
        <v>-3.5000000000000003E-2</v>
      </c>
      <c r="BI7" s="130">
        <f>BI30</f>
        <v>0</v>
      </c>
      <c r="BJ7" s="31">
        <f>BI7+$B7</f>
        <v>-3.4000000000000002E-2</v>
      </c>
      <c r="BK7" s="31">
        <f>BI7+$C7</f>
        <v>-3.5000000000000003E-2</v>
      </c>
      <c r="BL7" s="130">
        <f>BL30</f>
        <v>9.9655429262230338E-2</v>
      </c>
      <c r="BM7" s="31">
        <f>BL7+$B7</f>
        <v>6.5655429262230336E-2</v>
      </c>
      <c r="BN7" s="31">
        <f>BL7+$C7</f>
        <v>6.4655429262230335E-2</v>
      </c>
      <c r="BO7" s="130">
        <f>BO30</f>
        <v>0</v>
      </c>
      <c r="BP7" s="31">
        <f>BO7+$B7</f>
        <v>-3.4000000000000002E-2</v>
      </c>
      <c r="BQ7" s="31">
        <f>BO7+$C7</f>
        <v>-3.5000000000000003E-2</v>
      </c>
      <c r="BR7" s="130">
        <f>BR30</f>
        <v>0</v>
      </c>
      <c r="BS7" s="132">
        <f>BR7+$B7</f>
        <v>-3.4000000000000002E-2</v>
      </c>
      <c r="BT7" s="132">
        <f>BR7+$C7</f>
        <v>-3.5000000000000003E-2</v>
      </c>
      <c r="BU7" s="130">
        <f>BU30</f>
        <v>0</v>
      </c>
      <c r="BV7" s="132">
        <f>BU7+$B7</f>
        <v>-3.4000000000000002E-2</v>
      </c>
      <c r="BW7" s="132">
        <f>BU7+$C7</f>
        <v>-3.5000000000000003E-2</v>
      </c>
    </row>
    <row r="8" spans="1:75">
      <c r="A8" s="10" t="s">
        <v>19</v>
      </c>
      <c r="B8" s="65">
        <f>'RR Segment omräkningstal'!B30</f>
        <v>1.0000000000000002E-2</v>
      </c>
      <c r="C8" s="65">
        <f>'RR Segment omräkningstal'!C30</f>
        <v>5.0000000000000001E-3</v>
      </c>
      <c r="D8" s="130">
        <f>D31</f>
        <v>0.11178144627453664</v>
      </c>
      <c r="E8" s="31">
        <f t="shared" ref="E8:E14" si="5">D8+$B8</f>
        <v>0.12178144627453663</v>
      </c>
      <c r="F8" s="31">
        <f t="shared" ref="F8:F14" si="6">D8+$C8</f>
        <v>0.11678144627453664</v>
      </c>
      <c r="G8" s="130">
        <f>G31</f>
        <v>0.11118407535281345</v>
      </c>
      <c r="H8" s="31">
        <f t="shared" ref="H8:H14" si="7">G8+$B8</f>
        <v>0.12118407535281345</v>
      </c>
      <c r="I8" s="31">
        <f t="shared" ref="I8:I14" si="8">G8+$C8</f>
        <v>0.11618407535281346</v>
      </c>
      <c r="J8" s="130">
        <f>J31</f>
        <v>0.13383401807679879</v>
      </c>
      <c r="K8" s="31">
        <f t="shared" ref="K8:K14" si="9">J8+$B8</f>
        <v>0.1438340180767988</v>
      </c>
      <c r="L8" s="31">
        <f t="shared" ref="L8:L14" si="10">J8+$C8</f>
        <v>0.13883401807679879</v>
      </c>
      <c r="M8" s="130">
        <f>M31</f>
        <v>8.5155482208251296E-2</v>
      </c>
      <c r="N8" s="31">
        <f t="shared" ref="N8:N14" si="11">M8+$B8</f>
        <v>9.5155482208251291E-2</v>
      </c>
      <c r="O8" s="31">
        <f t="shared" ref="O8:O14" si="12">M8+$C8</f>
        <v>9.01554822082513E-2</v>
      </c>
      <c r="P8" s="130">
        <f>P31</f>
        <v>7.6107618810217159E-2</v>
      </c>
      <c r="Q8" s="132">
        <f t="shared" ref="Q8:Q14" si="13">P8+$B8</f>
        <v>8.6107618810217168E-2</v>
      </c>
      <c r="R8" s="132">
        <f t="shared" ref="R8:R14" si="14">P8+$C8</f>
        <v>8.1107618810217164E-2</v>
      </c>
      <c r="S8" s="130">
        <f>S31</f>
        <v>0.13159317186605551</v>
      </c>
      <c r="T8" s="132">
        <f t="shared" ref="T8:T14" si="15">S8+$B8</f>
        <v>0.14159317186605552</v>
      </c>
      <c r="U8" s="132">
        <f t="shared" ref="U8:U14" si="16">S8+$C8</f>
        <v>0.13659317186605552</v>
      </c>
      <c r="V8" s="130">
        <f>V31</f>
        <v>0.11178144627453664</v>
      </c>
      <c r="W8" s="31">
        <f t="shared" ref="W8:W14" si="17">V8+$B8</f>
        <v>0.12178144627453663</v>
      </c>
      <c r="X8" s="31">
        <f t="shared" ref="X8:X14" si="18">V8+$C8</f>
        <v>0.11678144627453664</v>
      </c>
      <c r="Y8" s="130">
        <f>Y31</f>
        <v>0.11118407535281345</v>
      </c>
      <c r="Z8" s="31">
        <f t="shared" ref="Z8:Z14" si="19">Y8+$B8</f>
        <v>0.12118407535281345</v>
      </c>
      <c r="AA8" s="31">
        <f t="shared" ref="AA8:AA14" si="20">Y8+$C8</f>
        <v>0.11618407535281346</v>
      </c>
      <c r="AB8" s="130">
        <f>AB31</f>
        <v>0.13383401807679879</v>
      </c>
      <c r="AC8" s="31">
        <f t="shared" ref="AC8:AC14" si="21">AB8+$B8</f>
        <v>0.1438340180767988</v>
      </c>
      <c r="AD8" s="31">
        <f t="shared" ref="AD8:AD14" si="22">AB8+$C8</f>
        <v>0.13883401807679879</v>
      </c>
      <c r="AE8" s="130">
        <f>AE31</f>
        <v>8.5155482208251296E-2</v>
      </c>
      <c r="AF8" s="31">
        <f t="shared" ref="AF8:AF14" si="23">AE8+$B8</f>
        <v>9.5155482208251291E-2</v>
      </c>
      <c r="AG8" s="31">
        <f t="shared" ref="AG8:AG14" si="24">AE8+$C8</f>
        <v>9.01554822082513E-2</v>
      </c>
      <c r="AH8" s="130">
        <f>AH31</f>
        <v>7.6107618810217159E-2</v>
      </c>
      <c r="AI8" s="132">
        <f t="shared" ref="AI8:AI14" si="25">AH8+$B8</f>
        <v>8.6107618810217168E-2</v>
      </c>
      <c r="AJ8" s="132">
        <f t="shared" ref="AJ8:AJ14" si="26">AH8+$C8</f>
        <v>8.1107618810217164E-2</v>
      </c>
      <c r="AK8" s="130">
        <f>AK31</f>
        <v>0.13159317186605551</v>
      </c>
      <c r="AL8" s="132">
        <f t="shared" ref="AL8:AL14" si="27">AK8+$B8</f>
        <v>0.14159317186605552</v>
      </c>
      <c r="AM8" s="132">
        <f t="shared" ref="AM8:AM14" si="28">AK8+$C8</f>
        <v>0.13659317186605552</v>
      </c>
      <c r="AN8" s="130">
        <f>AN31</f>
        <v>0.12972965256287217</v>
      </c>
      <c r="AO8" s="31">
        <f t="shared" ref="AO8:AO14" si="29">AN8+$B8</f>
        <v>0.13972965256287218</v>
      </c>
      <c r="AP8" s="31">
        <f t="shared" ref="AP8:AP14" si="30">AN8+$C8</f>
        <v>0.13472965256287217</v>
      </c>
      <c r="AQ8" s="130">
        <f>AQ31</f>
        <v>0.1253299920158765</v>
      </c>
      <c r="AR8" s="31">
        <f t="shared" ref="AR8:AR14" si="31">AQ8+$B8</f>
        <v>0.1353299920158765</v>
      </c>
      <c r="AS8" s="31">
        <f t="shared" ref="AS8:AS14" si="32">AQ8+$C8</f>
        <v>0.1303299920158765</v>
      </c>
      <c r="AT8" s="130">
        <f>AT31</f>
        <v>0.13648490003659203</v>
      </c>
      <c r="AU8" s="31">
        <f t="shared" ref="AU8:AU14" si="33">AT8+$B8</f>
        <v>0.14648490003659204</v>
      </c>
      <c r="AV8" s="31">
        <f t="shared" ref="AV8:AV14" si="34">AT8+$C8</f>
        <v>0.14148490003659203</v>
      </c>
      <c r="AW8" s="130">
        <f>AW31</f>
        <v>9.7334183804949362E-2</v>
      </c>
      <c r="AX8" s="31">
        <f t="shared" ref="AX8:AX14" si="35">AW8+$B8</f>
        <v>0.10733418380494936</v>
      </c>
      <c r="AY8" s="31">
        <f t="shared" ref="AY8:AY14" si="36">AW8+$C8</f>
        <v>0.10233418380494937</v>
      </c>
      <c r="AZ8" s="130">
        <f>AZ31</f>
        <v>9.6266004362838845E-2</v>
      </c>
      <c r="BA8" s="132">
        <f t="shared" ref="BA8:BA14" si="37">AZ8+$B8</f>
        <v>0.10626600436283884</v>
      </c>
      <c r="BB8" s="132">
        <f t="shared" ref="BB8:BB14" si="38">AZ8+$C8</f>
        <v>0.10126600436283885</v>
      </c>
      <c r="BC8" s="130">
        <f>BC31</f>
        <v>0.14121439841568792</v>
      </c>
      <c r="BD8" s="132">
        <f t="shared" ref="BD8:BD14" si="39">BC8+$B8</f>
        <v>0.15121439841568793</v>
      </c>
      <c r="BE8" s="132">
        <f t="shared" ref="BE8:BE14" si="40">BC8+$C8</f>
        <v>0.14621439841568792</v>
      </c>
      <c r="BF8" s="130">
        <f>BF31</f>
        <v>0</v>
      </c>
      <c r="BG8" s="31">
        <f t="shared" ref="BG8:BG14" si="41">BF8+$B8</f>
        <v>1.0000000000000002E-2</v>
      </c>
      <c r="BH8" s="31">
        <f t="shared" ref="BH8:BH14" si="42">BF8+$C8</f>
        <v>5.0000000000000001E-3</v>
      </c>
      <c r="BI8" s="130">
        <f>BI31</f>
        <v>0</v>
      </c>
      <c r="BJ8" s="31">
        <f t="shared" ref="BJ8:BJ14" si="43">BI8+$B8</f>
        <v>1.0000000000000002E-2</v>
      </c>
      <c r="BK8" s="31">
        <f t="shared" ref="BK8:BK14" si="44">BI8+$C8</f>
        <v>5.0000000000000001E-3</v>
      </c>
      <c r="BL8" s="130">
        <f>BL31</f>
        <v>0.13648490003659203</v>
      </c>
      <c r="BM8" s="31">
        <f t="shared" ref="BM8:BM14" si="45">BL8+$B8</f>
        <v>0.14648490003659204</v>
      </c>
      <c r="BN8" s="31">
        <f t="shared" ref="BN8:BN14" si="46">BL8+$C8</f>
        <v>0.14148490003659203</v>
      </c>
      <c r="BO8" s="130">
        <f>BO31</f>
        <v>0</v>
      </c>
      <c r="BP8" s="31">
        <f t="shared" ref="BP8:BP14" si="47">BO8+$B8</f>
        <v>1.0000000000000002E-2</v>
      </c>
      <c r="BQ8" s="31">
        <f t="shared" ref="BQ8:BQ14" si="48">BO8+$C8</f>
        <v>5.0000000000000001E-3</v>
      </c>
      <c r="BR8" s="130">
        <f>BR31</f>
        <v>0</v>
      </c>
      <c r="BS8" s="132">
        <f t="shared" ref="BS8:BS14" si="49">BR8+$B8</f>
        <v>1.0000000000000002E-2</v>
      </c>
      <c r="BT8" s="132">
        <f t="shared" ref="BT8:BT14" si="50">BR8+$C8</f>
        <v>5.0000000000000001E-3</v>
      </c>
      <c r="BU8" s="130">
        <f>BU31</f>
        <v>0</v>
      </c>
      <c r="BV8" s="132">
        <f t="shared" ref="BV8:BV14" si="51">BU8+$B8</f>
        <v>1.0000000000000002E-2</v>
      </c>
      <c r="BW8" s="132">
        <f t="shared" ref="BW8:BW14" si="52">BU8+$C8</f>
        <v>5.0000000000000001E-3</v>
      </c>
    </row>
    <row r="9" spans="1:75">
      <c r="A9" s="11" t="s">
        <v>22</v>
      </c>
      <c r="B9" s="65">
        <f>'RR Segment omräkningstal'!B31</f>
        <v>1.4999999999999999E-2</v>
      </c>
      <c r="C9" s="65">
        <f>'RR Segment omräkningstal'!C31</f>
        <v>4.7E-2</v>
      </c>
      <c r="D9" s="130">
        <f>SUM(D32:D33)</f>
        <v>6.430604190479447E-2</v>
      </c>
      <c r="E9" s="31">
        <f t="shared" si="5"/>
        <v>7.9306041904794469E-2</v>
      </c>
      <c r="F9" s="31">
        <f t="shared" si="6"/>
        <v>0.11130604190479447</v>
      </c>
      <c r="G9" s="130">
        <f>SUM(G32:G33)</f>
        <v>6.592004921320356E-2</v>
      </c>
      <c r="H9" s="31">
        <f t="shared" si="7"/>
        <v>8.092004921320356E-2</v>
      </c>
      <c r="I9" s="31">
        <f t="shared" si="8"/>
        <v>0.11292004921320356</v>
      </c>
      <c r="J9" s="130">
        <f>SUM(J32:J33)</f>
        <v>7.2077004263082473E-2</v>
      </c>
      <c r="K9" s="31">
        <f t="shared" si="9"/>
        <v>8.7077004263082472E-2</v>
      </c>
      <c r="L9" s="31">
        <f t="shared" si="10"/>
        <v>0.11907700426308247</v>
      </c>
      <c r="M9" s="130">
        <f>SUM(M32:M33)</f>
        <v>5.0550189710592268E-2</v>
      </c>
      <c r="N9" s="31">
        <f t="shared" si="11"/>
        <v>6.555018971059226E-2</v>
      </c>
      <c r="O9" s="31">
        <f t="shared" si="12"/>
        <v>9.7550189710592261E-2</v>
      </c>
      <c r="P9" s="130">
        <f>SUM(P32:P33)</f>
        <v>4.9811172860763586E-2</v>
      </c>
      <c r="Q9" s="132">
        <f t="shared" si="13"/>
        <v>6.4811172860763586E-2</v>
      </c>
      <c r="R9" s="132">
        <f t="shared" si="14"/>
        <v>9.6811172860763586E-2</v>
      </c>
      <c r="S9" s="130">
        <f>SUM(S32:S33)</f>
        <v>7.379370124241548E-2</v>
      </c>
      <c r="T9" s="132">
        <f t="shared" si="15"/>
        <v>8.8793701242415479E-2</v>
      </c>
      <c r="U9" s="132">
        <f t="shared" si="16"/>
        <v>0.12079370124241548</v>
      </c>
      <c r="V9" s="130">
        <f>SUM(V32:V33)</f>
        <v>6.430604190479447E-2</v>
      </c>
      <c r="W9" s="31">
        <f t="shared" si="17"/>
        <v>7.9306041904794469E-2</v>
      </c>
      <c r="X9" s="31">
        <f t="shared" si="18"/>
        <v>0.11130604190479447</v>
      </c>
      <c r="Y9" s="130">
        <f>SUM(Y32:Y33)</f>
        <v>6.592004921320356E-2</v>
      </c>
      <c r="Z9" s="31">
        <f t="shared" si="19"/>
        <v>8.092004921320356E-2</v>
      </c>
      <c r="AA9" s="31">
        <f t="shared" si="20"/>
        <v>0.11292004921320356</v>
      </c>
      <c r="AB9" s="130">
        <f>SUM(AB32:AB33)</f>
        <v>7.2077004263082473E-2</v>
      </c>
      <c r="AC9" s="31">
        <f t="shared" si="21"/>
        <v>8.7077004263082472E-2</v>
      </c>
      <c r="AD9" s="31">
        <f t="shared" si="22"/>
        <v>0.11907700426308247</v>
      </c>
      <c r="AE9" s="130">
        <f>SUM(AE32:AE33)</f>
        <v>5.0550189710592268E-2</v>
      </c>
      <c r="AF9" s="31">
        <f t="shared" si="23"/>
        <v>6.555018971059226E-2</v>
      </c>
      <c r="AG9" s="31">
        <f t="shared" si="24"/>
        <v>9.7550189710592261E-2</v>
      </c>
      <c r="AH9" s="130">
        <f>SUM(AH32:AH33)</f>
        <v>4.9811172860763586E-2</v>
      </c>
      <c r="AI9" s="132">
        <f t="shared" si="25"/>
        <v>6.4811172860763586E-2</v>
      </c>
      <c r="AJ9" s="132">
        <f t="shared" si="26"/>
        <v>9.6811172860763586E-2</v>
      </c>
      <c r="AK9" s="130">
        <f>SUM(AK32:AK33)</f>
        <v>7.379370124241548E-2</v>
      </c>
      <c r="AL9" s="132">
        <f t="shared" si="27"/>
        <v>8.8793701242415479E-2</v>
      </c>
      <c r="AM9" s="132">
        <f t="shared" si="28"/>
        <v>0.12079370124241548</v>
      </c>
      <c r="AN9" s="130">
        <f>SUM(AN32:AN33)</f>
        <v>6.2421751811228811E-2</v>
      </c>
      <c r="AO9" s="31">
        <f t="shared" si="29"/>
        <v>7.7421751811228817E-2</v>
      </c>
      <c r="AP9" s="31">
        <f t="shared" si="30"/>
        <v>0.10942175181122882</v>
      </c>
      <c r="AQ9" s="130">
        <f>SUM(AQ32:AQ33)</f>
        <v>6.1451644131518476E-2</v>
      </c>
      <c r="AR9" s="31">
        <f t="shared" si="31"/>
        <v>7.6451644131518476E-2</v>
      </c>
      <c r="AS9" s="31">
        <f t="shared" si="32"/>
        <v>0.10845164413151848</v>
      </c>
      <c r="AT9" s="130">
        <f>SUM(AT32:AT33)</f>
        <v>5.8793550441936071E-2</v>
      </c>
      <c r="AU9" s="31">
        <f t="shared" si="33"/>
        <v>7.379355044193607E-2</v>
      </c>
      <c r="AV9" s="31">
        <f t="shared" si="34"/>
        <v>0.10579355044193607</v>
      </c>
      <c r="AW9" s="130">
        <f>SUM(AW32:AW33)</f>
        <v>5.5635674807995208E-2</v>
      </c>
      <c r="AX9" s="31">
        <f t="shared" si="35"/>
        <v>7.0635674807995208E-2</v>
      </c>
      <c r="AY9" s="31">
        <f t="shared" si="36"/>
        <v>0.10263567480799521</v>
      </c>
      <c r="AZ9" s="130">
        <f>SUM(AZ32:AZ33)</f>
        <v>5.2566354478295753E-2</v>
      </c>
      <c r="BA9" s="132">
        <f t="shared" si="37"/>
        <v>6.7566354478295759E-2</v>
      </c>
      <c r="BB9" s="132">
        <f t="shared" si="38"/>
        <v>9.956635447829576E-2</v>
      </c>
      <c r="BC9" s="130">
        <f>SUM(BC32:BC33)</f>
        <v>6.6974737252984112E-2</v>
      </c>
      <c r="BD9" s="132">
        <f t="shared" si="39"/>
        <v>8.1974737252984112E-2</v>
      </c>
      <c r="BE9" s="132">
        <f t="shared" si="40"/>
        <v>0.11397473725298411</v>
      </c>
      <c r="BF9" s="130">
        <f>SUM(BF32:BF33)</f>
        <v>0</v>
      </c>
      <c r="BG9" s="31">
        <f t="shared" si="41"/>
        <v>1.4999999999999999E-2</v>
      </c>
      <c r="BH9" s="31">
        <f t="shared" si="42"/>
        <v>4.7E-2</v>
      </c>
      <c r="BI9" s="130">
        <f>SUM(BI32:BI33)</f>
        <v>0</v>
      </c>
      <c r="BJ9" s="31">
        <f t="shared" si="43"/>
        <v>1.4999999999999999E-2</v>
      </c>
      <c r="BK9" s="31">
        <f t="shared" si="44"/>
        <v>4.7E-2</v>
      </c>
      <c r="BL9" s="130">
        <f>SUM(BL32:BL33)</f>
        <v>5.8793550441936071E-2</v>
      </c>
      <c r="BM9" s="31">
        <f t="shared" si="45"/>
        <v>7.379355044193607E-2</v>
      </c>
      <c r="BN9" s="31">
        <f t="shared" si="46"/>
        <v>0.10579355044193607</v>
      </c>
      <c r="BO9" s="130">
        <f>SUM(BO32:BO33)</f>
        <v>0</v>
      </c>
      <c r="BP9" s="31">
        <f t="shared" si="47"/>
        <v>1.4999999999999999E-2</v>
      </c>
      <c r="BQ9" s="31">
        <f t="shared" si="48"/>
        <v>4.7E-2</v>
      </c>
      <c r="BR9" s="130">
        <f>SUM(BR32:BR33)</f>
        <v>0</v>
      </c>
      <c r="BS9" s="132">
        <f t="shared" si="49"/>
        <v>1.4999999999999999E-2</v>
      </c>
      <c r="BT9" s="132">
        <f t="shared" si="50"/>
        <v>4.7E-2</v>
      </c>
      <c r="BU9" s="130">
        <f>SUM(BU32:BU33)</f>
        <v>0</v>
      </c>
      <c r="BV9" s="132">
        <f t="shared" si="51"/>
        <v>1.4999999999999999E-2</v>
      </c>
      <c r="BW9" s="132">
        <f t="shared" si="52"/>
        <v>4.7E-2</v>
      </c>
    </row>
    <row r="10" spans="1:75">
      <c r="A10" s="12" t="s">
        <v>31</v>
      </c>
      <c r="B10" s="65">
        <f>'RR Segment omräkningstal'!B32</f>
        <v>4.3999999999999997E-2</v>
      </c>
      <c r="C10" s="65">
        <f>'RR Segment omräkningstal'!C32</f>
        <v>2.2999999999999996E-2</v>
      </c>
      <c r="D10" s="130">
        <f>SUM(D34:D38)</f>
        <v>0.15263763230732866</v>
      </c>
      <c r="E10" s="31">
        <f t="shared" si="5"/>
        <v>0.19663763230732867</v>
      </c>
      <c r="F10" s="31">
        <f t="shared" si="6"/>
        <v>0.17563763230732865</v>
      </c>
      <c r="G10" s="130">
        <f>SUM(G34:G38)</f>
        <v>0.15983536277659441</v>
      </c>
      <c r="H10" s="31">
        <f t="shared" si="7"/>
        <v>0.20383536277659442</v>
      </c>
      <c r="I10" s="31">
        <f t="shared" si="8"/>
        <v>0.1828353627765944</v>
      </c>
      <c r="J10" s="130">
        <f>SUM(J34:J38)</f>
        <v>0.16660416146627424</v>
      </c>
      <c r="K10" s="31">
        <f t="shared" si="9"/>
        <v>0.21060416146627425</v>
      </c>
      <c r="L10" s="31">
        <f t="shared" si="10"/>
        <v>0.18960416146627423</v>
      </c>
      <c r="M10" s="130">
        <f>SUM(M34:M38)</f>
        <v>0.15557955430618353</v>
      </c>
      <c r="N10" s="31">
        <f t="shared" si="11"/>
        <v>0.19957955430618352</v>
      </c>
      <c r="O10" s="31">
        <f t="shared" si="12"/>
        <v>0.17857955430618352</v>
      </c>
      <c r="P10" s="130">
        <f>SUM(P34:P38)</f>
        <v>0.15530798059424716</v>
      </c>
      <c r="Q10" s="132">
        <f t="shared" si="13"/>
        <v>0.19930798059424715</v>
      </c>
      <c r="R10" s="132">
        <f t="shared" si="14"/>
        <v>0.17830798059424716</v>
      </c>
      <c r="S10" s="130">
        <f>SUM(S34:S38)</f>
        <v>0.1456176948347461</v>
      </c>
      <c r="T10" s="132">
        <f t="shared" si="15"/>
        <v>0.18961769483474611</v>
      </c>
      <c r="U10" s="132">
        <f t="shared" si="16"/>
        <v>0.16861769483474609</v>
      </c>
      <c r="V10" s="130">
        <f>SUM(V34:V38)</f>
        <v>0.15263763230732866</v>
      </c>
      <c r="W10" s="31">
        <f t="shared" si="17"/>
        <v>0.19663763230732867</v>
      </c>
      <c r="X10" s="31">
        <f t="shared" si="18"/>
        <v>0.17563763230732865</v>
      </c>
      <c r="Y10" s="130">
        <f>SUM(Y34:Y38)</f>
        <v>0.15983536277659441</v>
      </c>
      <c r="Z10" s="31">
        <f t="shared" si="19"/>
        <v>0.20383536277659442</v>
      </c>
      <c r="AA10" s="31">
        <f t="shared" si="20"/>
        <v>0.1828353627765944</v>
      </c>
      <c r="AB10" s="130">
        <f>SUM(AB34:AB38)</f>
        <v>0.16660416146627424</v>
      </c>
      <c r="AC10" s="31">
        <f t="shared" si="21"/>
        <v>0.21060416146627425</v>
      </c>
      <c r="AD10" s="31">
        <f t="shared" si="22"/>
        <v>0.18960416146627423</v>
      </c>
      <c r="AE10" s="130">
        <f>SUM(AE34:AE38)</f>
        <v>0.15557955430618353</v>
      </c>
      <c r="AF10" s="31">
        <f t="shared" si="23"/>
        <v>0.19957955430618352</v>
      </c>
      <c r="AG10" s="31">
        <f t="shared" si="24"/>
        <v>0.17857955430618352</v>
      </c>
      <c r="AH10" s="130">
        <f>SUM(AH34:AH38)</f>
        <v>0.15530798059424716</v>
      </c>
      <c r="AI10" s="132">
        <f t="shared" si="25"/>
        <v>0.19930798059424715</v>
      </c>
      <c r="AJ10" s="132">
        <f t="shared" si="26"/>
        <v>0.17830798059424716</v>
      </c>
      <c r="AK10" s="130">
        <f>SUM(AK34:AK38)</f>
        <v>0.1456176948347461</v>
      </c>
      <c r="AL10" s="132">
        <f t="shared" si="27"/>
        <v>0.18961769483474611</v>
      </c>
      <c r="AM10" s="132">
        <f t="shared" si="28"/>
        <v>0.16861769483474609</v>
      </c>
      <c r="AN10" s="130">
        <f>SUM(AN34:AN38)</f>
        <v>0.16987679421798615</v>
      </c>
      <c r="AO10" s="31">
        <f t="shared" si="29"/>
        <v>0.21387679421798617</v>
      </c>
      <c r="AP10" s="31">
        <f t="shared" si="30"/>
        <v>0.19287679421798615</v>
      </c>
      <c r="AQ10" s="130">
        <f>SUM(AQ34:AQ38)</f>
        <v>0.17657261021884074</v>
      </c>
      <c r="AR10" s="31">
        <f t="shared" si="31"/>
        <v>0.22057261021884073</v>
      </c>
      <c r="AS10" s="31">
        <f t="shared" si="32"/>
        <v>0.19957261021884073</v>
      </c>
      <c r="AT10" s="130">
        <f>SUM(AT34:AT38)</f>
        <v>0.17647191446287852</v>
      </c>
      <c r="AU10" s="31">
        <f t="shared" si="33"/>
        <v>0.2204719144628785</v>
      </c>
      <c r="AV10" s="31">
        <f t="shared" si="34"/>
        <v>0.19947191446287851</v>
      </c>
      <c r="AW10" s="130">
        <f>SUM(AW34:AW38)</f>
        <v>0.1723916732809852</v>
      </c>
      <c r="AX10" s="31">
        <f t="shared" si="35"/>
        <v>0.21639167328098519</v>
      </c>
      <c r="AY10" s="31">
        <f t="shared" si="36"/>
        <v>0.1953916732809852</v>
      </c>
      <c r="AZ10" s="130">
        <f>SUM(AZ34:AZ38)</f>
        <v>0.17193258086476512</v>
      </c>
      <c r="BA10" s="132">
        <f t="shared" si="37"/>
        <v>0.21593258086476513</v>
      </c>
      <c r="BB10" s="132">
        <f t="shared" si="38"/>
        <v>0.19493258086476511</v>
      </c>
      <c r="BC10" s="130">
        <f>SUM(BC34:BC38)</f>
        <v>0.1629426209035307</v>
      </c>
      <c r="BD10" s="132">
        <f t="shared" si="39"/>
        <v>0.20694262090353072</v>
      </c>
      <c r="BE10" s="132">
        <f t="shared" si="40"/>
        <v>0.1859426209035307</v>
      </c>
      <c r="BF10" s="130">
        <f>SUM(BF34:BF38)</f>
        <v>0</v>
      </c>
      <c r="BG10" s="31">
        <f t="shared" si="41"/>
        <v>4.3999999999999997E-2</v>
      </c>
      <c r="BH10" s="31">
        <f t="shared" si="42"/>
        <v>2.2999999999999996E-2</v>
      </c>
      <c r="BI10" s="130">
        <f>SUM(BI34:BI38)</f>
        <v>0</v>
      </c>
      <c r="BJ10" s="31">
        <f t="shared" si="43"/>
        <v>4.3999999999999997E-2</v>
      </c>
      <c r="BK10" s="31">
        <f t="shared" si="44"/>
        <v>2.2999999999999996E-2</v>
      </c>
      <c r="BL10" s="130">
        <f>SUM(BL34:BL38)</f>
        <v>0.17647191446287852</v>
      </c>
      <c r="BM10" s="31">
        <f t="shared" si="45"/>
        <v>0.2204719144628785</v>
      </c>
      <c r="BN10" s="31">
        <f t="shared" si="46"/>
        <v>0.19947191446287851</v>
      </c>
      <c r="BO10" s="130">
        <f>SUM(BO34:BO38)</f>
        <v>0</v>
      </c>
      <c r="BP10" s="31">
        <f t="shared" si="47"/>
        <v>4.3999999999999997E-2</v>
      </c>
      <c r="BQ10" s="31">
        <f t="shared" si="48"/>
        <v>2.2999999999999996E-2</v>
      </c>
      <c r="BR10" s="130">
        <f>SUM(BR34:BR38)</f>
        <v>0</v>
      </c>
      <c r="BS10" s="132">
        <f t="shared" si="49"/>
        <v>4.3999999999999997E-2</v>
      </c>
      <c r="BT10" s="132">
        <f t="shared" si="50"/>
        <v>2.2999999999999996E-2</v>
      </c>
      <c r="BU10" s="130">
        <f>SUM(BU34:BU38)</f>
        <v>0</v>
      </c>
      <c r="BV10" s="132">
        <f t="shared" si="51"/>
        <v>4.3999999999999997E-2</v>
      </c>
      <c r="BW10" s="132">
        <f t="shared" si="52"/>
        <v>2.2999999999999996E-2</v>
      </c>
    </row>
    <row r="11" spans="1:75">
      <c r="A11" s="13" t="s">
        <v>15</v>
      </c>
      <c r="B11" s="65">
        <f>'RR Segment omräkningstal'!B33</f>
        <v>-2.4E-2</v>
      </c>
      <c r="C11" s="65">
        <f>'RR Segment omräkningstal'!C33</f>
        <v>-2.4999999999999998E-2</v>
      </c>
      <c r="D11" s="130">
        <f>SUM(D45:D48)</f>
        <v>0.2262144273345699</v>
      </c>
      <c r="E11" s="31">
        <f t="shared" si="5"/>
        <v>0.2022144273345699</v>
      </c>
      <c r="F11" s="31">
        <f t="shared" si="6"/>
        <v>0.2012144273345699</v>
      </c>
      <c r="G11" s="130">
        <f>SUM(G45:G48)</f>
        <v>0.21504029488686097</v>
      </c>
      <c r="H11" s="31">
        <f t="shared" si="7"/>
        <v>0.19104029488686097</v>
      </c>
      <c r="I11" s="31">
        <f t="shared" si="8"/>
        <v>0.19004029488686097</v>
      </c>
      <c r="J11" s="130">
        <f>SUM(J45:J48)</f>
        <v>0.18896762444999785</v>
      </c>
      <c r="K11" s="31">
        <f t="shared" si="9"/>
        <v>0.16496762444999785</v>
      </c>
      <c r="L11" s="31">
        <f t="shared" si="10"/>
        <v>0.16396762444999785</v>
      </c>
      <c r="M11" s="130">
        <f>SUM(M45:M48)</f>
        <v>0.21591917255150503</v>
      </c>
      <c r="N11" s="31">
        <f t="shared" si="11"/>
        <v>0.19191917255150504</v>
      </c>
      <c r="O11" s="31">
        <f t="shared" si="12"/>
        <v>0.19091917255150503</v>
      </c>
      <c r="P11" s="130">
        <f>SUM(P45:P48)</f>
        <v>0.23287047510089756</v>
      </c>
      <c r="Q11" s="132">
        <f t="shared" si="13"/>
        <v>0.20887047510089757</v>
      </c>
      <c r="R11" s="132">
        <f t="shared" si="14"/>
        <v>0.20787047510089757</v>
      </c>
      <c r="S11" s="130">
        <f>SUM(S45:S48)</f>
        <v>0.22267053874153434</v>
      </c>
      <c r="T11" s="132">
        <f t="shared" si="15"/>
        <v>0.19867053874153434</v>
      </c>
      <c r="U11" s="132">
        <f t="shared" si="16"/>
        <v>0.19767053874153434</v>
      </c>
      <c r="V11" s="130">
        <f>SUM(V45:V48)</f>
        <v>0.2262144273345699</v>
      </c>
      <c r="W11" s="31">
        <f t="shared" si="17"/>
        <v>0.2022144273345699</v>
      </c>
      <c r="X11" s="31">
        <f t="shared" si="18"/>
        <v>0.2012144273345699</v>
      </c>
      <c r="Y11" s="130">
        <f>SUM(Y45:Y48)</f>
        <v>0.21504029488686097</v>
      </c>
      <c r="Z11" s="31">
        <f t="shared" si="19"/>
        <v>0.19104029488686097</v>
      </c>
      <c r="AA11" s="31">
        <f t="shared" si="20"/>
        <v>0.19004029488686097</v>
      </c>
      <c r="AB11" s="130">
        <f>SUM(AB45:AB48)</f>
        <v>0.18896762444999785</v>
      </c>
      <c r="AC11" s="31">
        <f t="shared" si="21"/>
        <v>0.16496762444999785</v>
      </c>
      <c r="AD11" s="31">
        <f t="shared" si="22"/>
        <v>0.16396762444999785</v>
      </c>
      <c r="AE11" s="130">
        <f>SUM(AE45:AE48)</f>
        <v>0.21591917255150503</v>
      </c>
      <c r="AF11" s="31">
        <f t="shared" si="23"/>
        <v>0.19191917255150504</v>
      </c>
      <c r="AG11" s="31">
        <f t="shared" si="24"/>
        <v>0.19091917255150503</v>
      </c>
      <c r="AH11" s="130">
        <f>SUM(AH45:AH48)</f>
        <v>0.23287047510089756</v>
      </c>
      <c r="AI11" s="132">
        <f t="shared" si="25"/>
        <v>0.20887047510089757</v>
      </c>
      <c r="AJ11" s="132">
        <f t="shared" si="26"/>
        <v>0.20787047510089757</v>
      </c>
      <c r="AK11" s="130">
        <f>SUM(AK45:AK48)</f>
        <v>0.22267053874153434</v>
      </c>
      <c r="AL11" s="132">
        <f t="shared" si="27"/>
        <v>0.19867053874153434</v>
      </c>
      <c r="AM11" s="132">
        <f t="shared" si="28"/>
        <v>0.19767053874153434</v>
      </c>
      <c r="AN11" s="130">
        <f>SUM(AN45:AN48)</f>
        <v>0.16461589743108135</v>
      </c>
      <c r="AO11" s="31">
        <f t="shared" si="29"/>
        <v>0.14061589743108135</v>
      </c>
      <c r="AP11" s="31">
        <f t="shared" si="30"/>
        <v>0.13961589743108135</v>
      </c>
      <c r="AQ11" s="130">
        <f>SUM(AQ45:AQ48)</f>
        <v>0.15443427451751493</v>
      </c>
      <c r="AR11" s="31">
        <f t="shared" si="31"/>
        <v>0.13043427451751494</v>
      </c>
      <c r="AS11" s="31">
        <f t="shared" si="32"/>
        <v>0.12943427451751494</v>
      </c>
      <c r="AT11" s="130">
        <f>SUM(AT45:AT48)</f>
        <v>0.1433256977284878</v>
      </c>
      <c r="AU11" s="31">
        <f t="shared" si="33"/>
        <v>0.11932569772848781</v>
      </c>
      <c r="AV11" s="31">
        <f t="shared" si="34"/>
        <v>0.11832569772848781</v>
      </c>
      <c r="AW11" s="130">
        <f>SUM(AW45:AW48)</f>
        <v>0.16749940284522927</v>
      </c>
      <c r="AX11" s="31">
        <f t="shared" si="35"/>
        <v>0.14349940284522927</v>
      </c>
      <c r="AY11" s="31">
        <f t="shared" si="36"/>
        <v>0.14249940284522927</v>
      </c>
      <c r="AZ11" s="130">
        <f>SUM(AZ45:AZ48)</f>
        <v>0.17719325925214863</v>
      </c>
      <c r="BA11" s="132">
        <f t="shared" si="37"/>
        <v>0.15319325925214863</v>
      </c>
      <c r="BB11" s="132">
        <f t="shared" si="38"/>
        <v>0.15219325925214863</v>
      </c>
      <c r="BC11" s="130">
        <f>SUM(BC45:BC48)</f>
        <v>0.163702932885326</v>
      </c>
      <c r="BD11" s="132">
        <f t="shared" si="39"/>
        <v>0.13970293288532601</v>
      </c>
      <c r="BE11" s="132">
        <f t="shared" si="40"/>
        <v>0.13870293288532601</v>
      </c>
      <c r="BF11" s="130">
        <f>SUM(BF45:BF48)</f>
        <v>0</v>
      </c>
      <c r="BG11" s="31">
        <f t="shared" si="41"/>
        <v>-2.4E-2</v>
      </c>
      <c r="BH11" s="31">
        <f t="shared" si="42"/>
        <v>-2.4999999999999998E-2</v>
      </c>
      <c r="BI11" s="130">
        <f>SUM(BI45:BI48)</f>
        <v>0</v>
      </c>
      <c r="BJ11" s="31">
        <f t="shared" si="43"/>
        <v>-2.4E-2</v>
      </c>
      <c r="BK11" s="31">
        <f t="shared" si="44"/>
        <v>-2.4999999999999998E-2</v>
      </c>
      <c r="BL11" s="130">
        <f>SUM(BL45:BL48)</f>
        <v>0.1433256977284878</v>
      </c>
      <c r="BM11" s="31">
        <f t="shared" si="45"/>
        <v>0.11932569772848781</v>
      </c>
      <c r="BN11" s="31">
        <f t="shared" si="46"/>
        <v>0.11832569772848781</v>
      </c>
      <c r="BO11" s="130">
        <f>SUM(BO45:BO48)</f>
        <v>0</v>
      </c>
      <c r="BP11" s="31">
        <f t="shared" si="47"/>
        <v>-2.4E-2</v>
      </c>
      <c r="BQ11" s="31">
        <f t="shared" si="48"/>
        <v>-2.4999999999999998E-2</v>
      </c>
      <c r="BR11" s="130">
        <f>SUM(BR45:BR48)</f>
        <v>0</v>
      </c>
      <c r="BS11" s="132">
        <f t="shared" si="49"/>
        <v>-2.4E-2</v>
      </c>
      <c r="BT11" s="132">
        <f t="shared" si="50"/>
        <v>-2.4999999999999998E-2</v>
      </c>
      <c r="BU11" s="130">
        <f>SUM(BU45:BU48)</f>
        <v>0</v>
      </c>
      <c r="BV11" s="132">
        <f t="shared" si="51"/>
        <v>-2.4E-2</v>
      </c>
      <c r="BW11" s="132">
        <f t="shared" si="52"/>
        <v>-2.4999999999999998E-2</v>
      </c>
    </row>
    <row r="12" spans="1:75">
      <c r="A12" s="14" t="s">
        <v>16</v>
      </c>
      <c r="B12" s="65">
        <f>'RR Segment omräkningstal'!B34</f>
        <v>-2.4999999999999998E-2</v>
      </c>
      <c r="C12" s="65">
        <f>'RR Segment omräkningstal'!C34</f>
        <v>-2.5999999999999999E-2</v>
      </c>
      <c r="D12" s="130">
        <f>SUM(D40:D44)</f>
        <v>0.15580322925801021</v>
      </c>
      <c r="E12" s="31">
        <f t="shared" si="5"/>
        <v>0.13080322925801022</v>
      </c>
      <c r="F12" s="31">
        <f t="shared" si="6"/>
        <v>0.12980322925801022</v>
      </c>
      <c r="G12" s="130">
        <f>SUM(G40:G44)</f>
        <v>0.15368966780211796</v>
      </c>
      <c r="H12" s="31">
        <f t="shared" si="7"/>
        <v>0.12868966780211796</v>
      </c>
      <c r="I12" s="31">
        <f t="shared" si="8"/>
        <v>0.12768966780211796</v>
      </c>
      <c r="J12" s="130">
        <f>SUM(J40:J44)</f>
        <v>0.14040088276369195</v>
      </c>
      <c r="K12" s="31">
        <f t="shared" si="9"/>
        <v>0.11540088276369195</v>
      </c>
      <c r="L12" s="31">
        <f t="shared" si="10"/>
        <v>0.11440088276369195</v>
      </c>
      <c r="M12" s="130">
        <f>SUM(M40:M44)</f>
        <v>0.14859927988519486</v>
      </c>
      <c r="N12" s="31">
        <f t="shared" si="11"/>
        <v>0.12359927988519487</v>
      </c>
      <c r="O12" s="31">
        <f t="shared" si="12"/>
        <v>0.12259927988519487</v>
      </c>
      <c r="P12" s="130">
        <f>SUM(P40:P44)</f>
        <v>0.13566098349844088</v>
      </c>
      <c r="Q12" s="132">
        <f t="shared" si="13"/>
        <v>0.11066098349844089</v>
      </c>
      <c r="R12" s="132">
        <f t="shared" si="14"/>
        <v>0.10966098349844089</v>
      </c>
      <c r="S12" s="130">
        <f>SUM(S40:S44)</f>
        <v>0.14420912302771671</v>
      </c>
      <c r="T12" s="132">
        <f t="shared" si="15"/>
        <v>0.11920912302771672</v>
      </c>
      <c r="U12" s="132">
        <f t="shared" si="16"/>
        <v>0.11820912302771672</v>
      </c>
      <c r="V12" s="130">
        <f>SUM(V40:V44)</f>
        <v>0.15580322925801021</v>
      </c>
      <c r="W12" s="31">
        <f t="shared" si="17"/>
        <v>0.13080322925801022</v>
      </c>
      <c r="X12" s="31">
        <f t="shared" si="18"/>
        <v>0.12980322925801022</v>
      </c>
      <c r="Y12" s="130">
        <f>SUM(Y40:Y44)</f>
        <v>0.15368966780211796</v>
      </c>
      <c r="Z12" s="31">
        <f t="shared" si="19"/>
        <v>0.12868966780211796</v>
      </c>
      <c r="AA12" s="31">
        <f t="shared" si="20"/>
        <v>0.12768966780211796</v>
      </c>
      <c r="AB12" s="130">
        <f>SUM(AB40:AB44)</f>
        <v>0.14040088276369195</v>
      </c>
      <c r="AC12" s="31">
        <f t="shared" si="21"/>
        <v>0.11540088276369195</v>
      </c>
      <c r="AD12" s="31">
        <f t="shared" si="22"/>
        <v>0.11440088276369195</v>
      </c>
      <c r="AE12" s="130">
        <f>SUM(AE40:AE44)</f>
        <v>0.14859927988519486</v>
      </c>
      <c r="AF12" s="31">
        <f t="shared" si="23"/>
        <v>0.12359927988519487</v>
      </c>
      <c r="AG12" s="31">
        <f t="shared" si="24"/>
        <v>0.12259927988519487</v>
      </c>
      <c r="AH12" s="130">
        <f>SUM(AH40:AH44)</f>
        <v>0.13566098349844088</v>
      </c>
      <c r="AI12" s="132">
        <f t="shared" si="25"/>
        <v>0.11066098349844089</v>
      </c>
      <c r="AJ12" s="132">
        <f t="shared" si="26"/>
        <v>0.10966098349844089</v>
      </c>
      <c r="AK12" s="130">
        <f>SUM(AK40:AK44)</f>
        <v>0.14420912302771671</v>
      </c>
      <c r="AL12" s="132">
        <f t="shared" si="27"/>
        <v>0.11920912302771672</v>
      </c>
      <c r="AM12" s="132">
        <f t="shared" si="28"/>
        <v>0.11820912302771672</v>
      </c>
      <c r="AN12" s="130">
        <f>SUM(AN40:AN44)</f>
        <v>0.15688756655683145</v>
      </c>
      <c r="AO12" s="31">
        <f t="shared" si="29"/>
        <v>0.13188756655683145</v>
      </c>
      <c r="AP12" s="31">
        <f t="shared" si="30"/>
        <v>0.13088756655683145</v>
      </c>
      <c r="AQ12" s="130">
        <f>SUM(AQ40:AQ44)</f>
        <v>0.16152834916563646</v>
      </c>
      <c r="AR12" s="31">
        <f t="shared" si="31"/>
        <v>0.13652834916563647</v>
      </c>
      <c r="AS12" s="31">
        <f t="shared" si="32"/>
        <v>0.13552834916563647</v>
      </c>
      <c r="AT12" s="130">
        <f>SUM(AT40:AT44)</f>
        <v>0.15104017430391214</v>
      </c>
      <c r="AU12" s="31">
        <f t="shared" si="33"/>
        <v>0.12604017430391215</v>
      </c>
      <c r="AV12" s="31">
        <f t="shared" si="34"/>
        <v>0.12504017430391215</v>
      </c>
      <c r="AW12" s="130">
        <f>SUM(AW40:AW44)</f>
        <v>0.14747183597722427</v>
      </c>
      <c r="AX12" s="31">
        <f t="shared" si="35"/>
        <v>0.12247183597722427</v>
      </c>
      <c r="AY12" s="31">
        <f t="shared" si="36"/>
        <v>0.12147183597722427</v>
      </c>
      <c r="AZ12" s="130">
        <f>SUM(AZ40:AZ44)</f>
        <v>0.13862699635682771</v>
      </c>
      <c r="BA12" s="132">
        <f t="shared" si="37"/>
        <v>0.11362699635682771</v>
      </c>
      <c r="BB12" s="132">
        <f t="shared" si="38"/>
        <v>0.11262699635682771</v>
      </c>
      <c r="BC12" s="130">
        <f>SUM(BC40:BC44)</f>
        <v>0.14916257866991495</v>
      </c>
      <c r="BD12" s="132">
        <f t="shared" si="39"/>
        <v>0.12416257866991495</v>
      </c>
      <c r="BE12" s="132">
        <f t="shared" si="40"/>
        <v>0.12316257866991495</v>
      </c>
      <c r="BF12" s="130">
        <f>SUM(BF40:BF44)</f>
        <v>0</v>
      </c>
      <c r="BG12" s="31">
        <f t="shared" si="41"/>
        <v>-2.4999999999999998E-2</v>
      </c>
      <c r="BH12" s="31">
        <f t="shared" si="42"/>
        <v>-2.5999999999999999E-2</v>
      </c>
      <c r="BI12" s="130">
        <f>SUM(BI40:BI44)</f>
        <v>0</v>
      </c>
      <c r="BJ12" s="31">
        <f t="shared" si="43"/>
        <v>-2.4999999999999998E-2</v>
      </c>
      <c r="BK12" s="31">
        <f t="shared" si="44"/>
        <v>-2.5999999999999999E-2</v>
      </c>
      <c r="BL12" s="130">
        <f>SUM(BL40:BL44)</f>
        <v>0.15104017430391214</v>
      </c>
      <c r="BM12" s="31">
        <f t="shared" si="45"/>
        <v>0.12604017430391215</v>
      </c>
      <c r="BN12" s="31">
        <f t="shared" si="46"/>
        <v>0.12504017430391215</v>
      </c>
      <c r="BO12" s="130">
        <f>SUM(BO40:BO44)</f>
        <v>0</v>
      </c>
      <c r="BP12" s="31">
        <f t="shared" si="47"/>
        <v>-2.4999999999999998E-2</v>
      </c>
      <c r="BQ12" s="31">
        <f t="shared" si="48"/>
        <v>-2.5999999999999999E-2</v>
      </c>
      <c r="BR12" s="130">
        <f>SUM(BR40:BR44)</f>
        <v>0</v>
      </c>
      <c r="BS12" s="132">
        <f t="shared" si="49"/>
        <v>-2.4999999999999998E-2</v>
      </c>
      <c r="BT12" s="132">
        <f t="shared" si="50"/>
        <v>-2.5999999999999999E-2</v>
      </c>
      <c r="BU12" s="130">
        <f>SUM(BU40:BU44)</f>
        <v>0</v>
      </c>
      <c r="BV12" s="132">
        <f t="shared" si="51"/>
        <v>-2.4999999999999998E-2</v>
      </c>
      <c r="BW12" s="132">
        <f t="shared" si="52"/>
        <v>-2.5999999999999999E-2</v>
      </c>
    </row>
    <row r="13" spans="1:75">
      <c r="A13" s="15" t="s">
        <v>20</v>
      </c>
      <c r="B13" s="65">
        <f>'RR Segment omräkningstal'!B35</f>
        <v>-3.1E-2</v>
      </c>
      <c r="C13" s="65">
        <f>'RR Segment omräkningstal'!C35</f>
        <v>-3.2000000000000001E-2</v>
      </c>
      <c r="D13" s="130">
        <f>D39</f>
        <v>7.4385294045874073E-2</v>
      </c>
      <c r="E13" s="31">
        <f t="shared" si="5"/>
        <v>4.3385294045874073E-2</v>
      </c>
      <c r="F13" s="31">
        <f t="shared" si="6"/>
        <v>4.2385294045874072E-2</v>
      </c>
      <c r="G13" s="130">
        <f>G39</f>
        <v>7.463430347359809E-2</v>
      </c>
      <c r="H13" s="31">
        <f t="shared" si="7"/>
        <v>4.3634303473598091E-2</v>
      </c>
      <c r="I13" s="31">
        <f t="shared" si="8"/>
        <v>4.263430347359809E-2</v>
      </c>
      <c r="J13" s="130">
        <f>J39</f>
        <v>6.4564321334880645E-2</v>
      </c>
      <c r="K13" s="31">
        <f t="shared" si="9"/>
        <v>3.3564321334880645E-2</v>
      </c>
      <c r="L13" s="31">
        <f t="shared" si="10"/>
        <v>3.2564321334880644E-2</v>
      </c>
      <c r="M13" s="130">
        <f>M39</f>
        <v>7.5536672841873959E-2</v>
      </c>
      <c r="N13" s="31">
        <f t="shared" si="11"/>
        <v>4.4536672841873959E-2</v>
      </c>
      <c r="O13" s="31">
        <f t="shared" si="12"/>
        <v>4.3536672841873958E-2</v>
      </c>
      <c r="P13" s="130">
        <f>P39</f>
        <v>7.4180752455617352E-2</v>
      </c>
      <c r="Q13" s="132">
        <f t="shared" si="13"/>
        <v>4.3180752455617352E-2</v>
      </c>
      <c r="R13" s="132">
        <f t="shared" si="14"/>
        <v>4.2180752455617351E-2</v>
      </c>
      <c r="S13" s="130">
        <f>S39</f>
        <v>6.4337276415175448E-2</v>
      </c>
      <c r="T13" s="132">
        <f t="shared" si="15"/>
        <v>3.3337276415175449E-2</v>
      </c>
      <c r="U13" s="132">
        <f t="shared" si="16"/>
        <v>3.2337276415175448E-2</v>
      </c>
      <c r="V13" s="130">
        <f>V39</f>
        <v>7.4385294045874073E-2</v>
      </c>
      <c r="W13" s="31">
        <f t="shared" si="17"/>
        <v>4.3385294045874073E-2</v>
      </c>
      <c r="X13" s="31">
        <f t="shared" si="18"/>
        <v>4.2385294045874072E-2</v>
      </c>
      <c r="Y13" s="130">
        <f>Y39</f>
        <v>7.463430347359809E-2</v>
      </c>
      <c r="Z13" s="31">
        <f t="shared" si="19"/>
        <v>4.3634303473598091E-2</v>
      </c>
      <c r="AA13" s="31">
        <f t="shared" si="20"/>
        <v>4.263430347359809E-2</v>
      </c>
      <c r="AB13" s="130">
        <f>AB39</f>
        <v>6.4564321334880645E-2</v>
      </c>
      <c r="AC13" s="31">
        <f t="shared" si="21"/>
        <v>3.3564321334880645E-2</v>
      </c>
      <c r="AD13" s="31">
        <f t="shared" si="22"/>
        <v>3.2564321334880644E-2</v>
      </c>
      <c r="AE13" s="130">
        <f>AE39</f>
        <v>7.5536672841873959E-2</v>
      </c>
      <c r="AF13" s="31">
        <f t="shared" si="23"/>
        <v>4.4536672841873959E-2</v>
      </c>
      <c r="AG13" s="31">
        <f t="shared" si="24"/>
        <v>4.3536672841873958E-2</v>
      </c>
      <c r="AH13" s="130">
        <f>AH39</f>
        <v>7.4180752455617352E-2</v>
      </c>
      <c r="AI13" s="132">
        <f t="shared" si="25"/>
        <v>4.3180752455617352E-2</v>
      </c>
      <c r="AJ13" s="132">
        <f t="shared" si="26"/>
        <v>4.2180752455617351E-2</v>
      </c>
      <c r="AK13" s="130">
        <f>AK39</f>
        <v>6.4337276415175448E-2</v>
      </c>
      <c r="AL13" s="132">
        <f t="shared" si="27"/>
        <v>3.3337276415175449E-2</v>
      </c>
      <c r="AM13" s="132">
        <f t="shared" si="28"/>
        <v>3.2337276415175448E-2</v>
      </c>
      <c r="AN13" s="130">
        <f>AN39</f>
        <v>7.7930708055641049E-2</v>
      </c>
      <c r="AO13" s="31">
        <f t="shared" si="29"/>
        <v>4.6930708055641049E-2</v>
      </c>
      <c r="AP13" s="31">
        <f t="shared" si="30"/>
        <v>4.5930708055641048E-2</v>
      </c>
      <c r="AQ13" s="130">
        <f>AQ39</f>
        <v>8.0857255695785321E-2</v>
      </c>
      <c r="AR13" s="31">
        <f t="shared" si="31"/>
        <v>4.9857255695785321E-2</v>
      </c>
      <c r="AS13" s="31">
        <f t="shared" si="32"/>
        <v>4.885725569578532E-2</v>
      </c>
      <c r="AT13" s="130">
        <f>AT39</f>
        <v>7.7322507646807204E-2</v>
      </c>
      <c r="AU13" s="31">
        <f t="shared" si="33"/>
        <v>4.6322507646807204E-2</v>
      </c>
      <c r="AV13" s="31">
        <f t="shared" si="34"/>
        <v>4.5322507646807203E-2</v>
      </c>
      <c r="AW13" s="130">
        <f>AW39</f>
        <v>7.5048181148321527E-2</v>
      </c>
      <c r="AX13" s="31">
        <f t="shared" si="35"/>
        <v>4.4048181148321527E-2</v>
      </c>
      <c r="AY13" s="31">
        <f t="shared" si="36"/>
        <v>4.3048181148321527E-2</v>
      </c>
      <c r="AZ13" s="130">
        <f>AZ39</f>
        <v>7.2973213300964165E-2</v>
      </c>
      <c r="BA13" s="132">
        <f t="shared" si="37"/>
        <v>4.1973213300964166E-2</v>
      </c>
      <c r="BB13" s="132">
        <f t="shared" si="38"/>
        <v>4.0973213300964165E-2</v>
      </c>
      <c r="BC13" s="130">
        <f>BC39</f>
        <v>7.3440782061531498E-2</v>
      </c>
      <c r="BD13" s="132">
        <f t="shared" si="39"/>
        <v>4.2440782061531498E-2</v>
      </c>
      <c r="BE13" s="132">
        <f t="shared" si="40"/>
        <v>4.1440782061531498E-2</v>
      </c>
      <c r="BF13" s="130">
        <f>BF39</f>
        <v>0</v>
      </c>
      <c r="BG13" s="31">
        <f t="shared" si="41"/>
        <v>-3.1E-2</v>
      </c>
      <c r="BH13" s="31">
        <f t="shared" si="42"/>
        <v>-3.2000000000000001E-2</v>
      </c>
      <c r="BI13" s="130">
        <f>BI39</f>
        <v>0</v>
      </c>
      <c r="BJ13" s="31">
        <f t="shared" si="43"/>
        <v>-3.1E-2</v>
      </c>
      <c r="BK13" s="31">
        <f t="shared" si="44"/>
        <v>-3.2000000000000001E-2</v>
      </c>
      <c r="BL13" s="130">
        <f>BL39</f>
        <v>7.7322507646807204E-2</v>
      </c>
      <c r="BM13" s="31">
        <f t="shared" si="45"/>
        <v>4.6322507646807204E-2</v>
      </c>
      <c r="BN13" s="31">
        <f t="shared" si="46"/>
        <v>4.5322507646807203E-2</v>
      </c>
      <c r="BO13" s="130">
        <f>BO39</f>
        <v>0</v>
      </c>
      <c r="BP13" s="31">
        <f t="shared" si="47"/>
        <v>-3.1E-2</v>
      </c>
      <c r="BQ13" s="31">
        <f t="shared" si="48"/>
        <v>-3.2000000000000001E-2</v>
      </c>
      <c r="BR13" s="130">
        <f>BR39</f>
        <v>0</v>
      </c>
      <c r="BS13" s="132">
        <f t="shared" si="49"/>
        <v>-3.1E-2</v>
      </c>
      <c r="BT13" s="132">
        <f t="shared" si="50"/>
        <v>-3.2000000000000001E-2</v>
      </c>
      <c r="BU13" s="130">
        <f>BU39</f>
        <v>0</v>
      </c>
      <c r="BV13" s="132">
        <f t="shared" si="51"/>
        <v>-3.1E-2</v>
      </c>
      <c r="BW13" s="132">
        <f t="shared" si="52"/>
        <v>-3.2000000000000001E-2</v>
      </c>
    </row>
    <row r="14" spans="1:75">
      <c r="A14" s="16" t="s">
        <v>42</v>
      </c>
      <c r="B14" s="65">
        <f>'RR Segment omräkningstal'!B36</f>
        <v>4.5000000000000005E-2</v>
      </c>
      <c r="C14" s="65">
        <f>'RR Segment omräkningstal'!C36</f>
        <v>4.3000000000000003E-2</v>
      </c>
      <c r="D14" s="130">
        <f>SUM(D49:D52)</f>
        <v>0.11404111107964277</v>
      </c>
      <c r="E14" s="31">
        <f t="shared" si="5"/>
        <v>0.15904111107964278</v>
      </c>
      <c r="F14" s="31">
        <f t="shared" si="6"/>
        <v>0.15704111107964278</v>
      </c>
      <c r="G14" s="130">
        <f>SUM(G49:G52)</f>
        <v>0.12228419609121469</v>
      </c>
      <c r="H14" s="31">
        <f t="shared" si="7"/>
        <v>0.1672841960912147</v>
      </c>
      <c r="I14" s="31">
        <f t="shared" si="8"/>
        <v>0.1652841960912147</v>
      </c>
      <c r="J14" s="130">
        <f>SUM(J49:J52)</f>
        <v>0.13304898491688555</v>
      </c>
      <c r="K14" s="31">
        <f t="shared" si="9"/>
        <v>0.17804898491688556</v>
      </c>
      <c r="L14" s="31">
        <f t="shared" si="10"/>
        <v>0.17604898491688556</v>
      </c>
      <c r="M14" s="130">
        <f>SUM(M49:M52)</f>
        <v>0.14265554766205168</v>
      </c>
      <c r="N14" s="31">
        <f t="shared" si="11"/>
        <v>0.1876555476620517</v>
      </c>
      <c r="O14" s="31">
        <f t="shared" si="12"/>
        <v>0.1856555476620517</v>
      </c>
      <c r="P14" s="130">
        <f>SUM(P49:P52)</f>
        <v>0.15127537310007297</v>
      </c>
      <c r="Q14" s="132">
        <f t="shared" si="13"/>
        <v>0.19627537310007298</v>
      </c>
      <c r="R14" s="132">
        <f t="shared" si="14"/>
        <v>0.19427537310007298</v>
      </c>
      <c r="S14" s="130">
        <f>SUM(S49:S52)</f>
        <v>0.11964029674201926</v>
      </c>
      <c r="T14" s="132">
        <f t="shared" si="15"/>
        <v>0.16464029674201927</v>
      </c>
      <c r="U14" s="132">
        <f t="shared" si="16"/>
        <v>0.16264029674201927</v>
      </c>
      <c r="V14" s="130">
        <f>SUM(V49:V52)</f>
        <v>0.11404111107964277</v>
      </c>
      <c r="W14" s="31">
        <f t="shared" si="17"/>
        <v>0.15904111107964278</v>
      </c>
      <c r="X14" s="31">
        <f t="shared" si="18"/>
        <v>0.15704111107964278</v>
      </c>
      <c r="Y14" s="130">
        <f>SUM(Y49:Y52)</f>
        <v>0.12228419609121469</v>
      </c>
      <c r="Z14" s="31">
        <f t="shared" si="19"/>
        <v>0.1672841960912147</v>
      </c>
      <c r="AA14" s="31">
        <f t="shared" si="20"/>
        <v>0.1652841960912147</v>
      </c>
      <c r="AB14" s="130">
        <f>SUM(AB49:AB52)</f>
        <v>0.13304898491688555</v>
      </c>
      <c r="AC14" s="31">
        <f t="shared" si="21"/>
        <v>0.17804898491688556</v>
      </c>
      <c r="AD14" s="31">
        <f t="shared" si="22"/>
        <v>0.17604898491688556</v>
      </c>
      <c r="AE14" s="130">
        <f>SUM(AE49:AE52)</f>
        <v>0.14265554766205168</v>
      </c>
      <c r="AF14" s="31">
        <f t="shared" si="23"/>
        <v>0.1876555476620517</v>
      </c>
      <c r="AG14" s="31">
        <f t="shared" si="24"/>
        <v>0.1856555476620517</v>
      </c>
      <c r="AH14" s="130">
        <f>SUM(AH49:AH52)</f>
        <v>0.15127537310007297</v>
      </c>
      <c r="AI14" s="132">
        <f t="shared" si="25"/>
        <v>0.19627537310007298</v>
      </c>
      <c r="AJ14" s="132">
        <f t="shared" si="26"/>
        <v>0.19427537310007298</v>
      </c>
      <c r="AK14" s="130">
        <f>SUM(AK49:AK52)</f>
        <v>0.11964029674201926</v>
      </c>
      <c r="AL14" s="132">
        <f t="shared" si="27"/>
        <v>0.16464029674201927</v>
      </c>
      <c r="AM14" s="132">
        <f t="shared" si="28"/>
        <v>0.16264029674201927</v>
      </c>
      <c r="AN14" s="130">
        <f>SUM(AN49:AN52)</f>
        <v>0.14226749085343587</v>
      </c>
      <c r="AO14" s="31">
        <f t="shared" si="29"/>
        <v>0.18726749085343589</v>
      </c>
      <c r="AP14" s="31">
        <f t="shared" si="30"/>
        <v>0.18526749085343588</v>
      </c>
      <c r="AQ14" s="130">
        <f>SUM(AQ49:AQ52)</f>
        <v>0.14744984129733049</v>
      </c>
      <c r="AR14" s="31">
        <f t="shared" si="31"/>
        <v>0.1924498412973305</v>
      </c>
      <c r="AS14" s="31">
        <f t="shared" si="32"/>
        <v>0.1904498412973305</v>
      </c>
      <c r="AT14" s="130">
        <f>SUM(AT49:AT52)</f>
        <v>0.1569058261171557</v>
      </c>
      <c r="AU14" s="31">
        <f t="shared" si="33"/>
        <v>0.20190582611715571</v>
      </c>
      <c r="AV14" s="31">
        <f t="shared" si="34"/>
        <v>0.19990582611715571</v>
      </c>
      <c r="AW14" s="130">
        <f>SUM(AW49:AW52)</f>
        <v>0.16928722380258923</v>
      </c>
      <c r="AX14" s="31">
        <f t="shared" si="35"/>
        <v>0.21428722380258924</v>
      </c>
      <c r="AY14" s="31">
        <f t="shared" si="36"/>
        <v>0.21228722380258924</v>
      </c>
      <c r="AZ14" s="130">
        <f>SUM(AZ49:AZ52)</f>
        <v>0.17612338593020899</v>
      </c>
      <c r="BA14" s="132">
        <f t="shared" si="37"/>
        <v>0.221123385930209</v>
      </c>
      <c r="BB14" s="132">
        <f t="shared" si="38"/>
        <v>0.219123385930209</v>
      </c>
      <c r="BC14" s="130">
        <f>SUM(BC49:BC52)</f>
        <v>0.14589561353252101</v>
      </c>
      <c r="BD14" s="132">
        <f t="shared" si="39"/>
        <v>0.19089561353252102</v>
      </c>
      <c r="BE14" s="132">
        <f t="shared" si="40"/>
        <v>0.18889561353252102</v>
      </c>
      <c r="BF14" s="130">
        <f>SUM(BF49:BF52)</f>
        <v>0</v>
      </c>
      <c r="BG14" s="31">
        <f t="shared" si="41"/>
        <v>4.5000000000000005E-2</v>
      </c>
      <c r="BH14" s="31">
        <f t="shared" si="42"/>
        <v>4.3000000000000003E-2</v>
      </c>
      <c r="BI14" s="130">
        <f>SUM(BI49:BI52)</f>
        <v>0</v>
      </c>
      <c r="BJ14" s="31">
        <f t="shared" si="43"/>
        <v>4.5000000000000005E-2</v>
      </c>
      <c r="BK14" s="31">
        <f t="shared" si="44"/>
        <v>4.3000000000000003E-2</v>
      </c>
      <c r="BL14" s="130">
        <f>SUM(BL49:BL52)</f>
        <v>0.1569058261171557</v>
      </c>
      <c r="BM14" s="31">
        <f t="shared" si="45"/>
        <v>0.20190582611715571</v>
      </c>
      <c r="BN14" s="31">
        <f t="shared" si="46"/>
        <v>0.19990582611715571</v>
      </c>
      <c r="BO14" s="130">
        <f>SUM(BO49:BO52)</f>
        <v>0</v>
      </c>
      <c r="BP14" s="31">
        <f t="shared" si="47"/>
        <v>4.5000000000000005E-2</v>
      </c>
      <c r="BQ14" s="31">
        <f t="shared" si="48"/>
        <v>4.3000000000000003E-2</v>
      </c>
      <c r="BR14" s="130">
        <f>SUM(BR49:BR52)</f>
        <v>0</v>
      </c>
      <c r="BS14" s="132">
        <f t="shared" si="49"/>
        <v>4.5000000000000005E-2</v>
      </c>
      <c r="BT14" s="132">
        <f t="shared" si="50"/>
        <v>4.3000000000000003E-2</v>
      </c>
      <c r="BU14" s="130">
        <f>SUM(BU49:BU52)</f>
        <v>0</v>
      </c>
      <c r="BV14" s="132">
        <f t="shared" si="51"/>
        <v>4.5000000000000005E-2</v>
      </c>
      <c r="BW14" s="132">
        <f t="shared" si="52"/>
        <v>4.3000000000000003E-2</v>
      </c>
    </row>
    <row r="15" spans="1:75">
      <c r="A15" s="17" t="s">
        <v>18</v>
      </c>
      <c r="B15" s="165">
        <f>SUM(B7:B14)</f>
        <v>0</v>
      </c>
      <c r="C15" s="165">
        <f>SUM(C7:C14)</f>
        <v>0</v>
      </c>
      <c r="D15" s="167">
        <f t="shared" ref="D15:BQ15" si="53">SUM(D7:D14)</f>
        <v>0.99999999999999989</v>
      </c>
      <c r="E15" s="166">
        <f t="shared" si="53"/>
        <v>1</v>
      </c>
      <c r="F15" s="166">
        <f t="shared" si="53"/>
        <v>1</v>
      </c>
      <c r="G15" s="167">
        <f t="shared" si="53"/>
        <v>1</v>
      </c>
      <c r="H15" s="166">
        <f t="shared" si="53"/>
        <v>1</v>
      </c>
      <c r="I15" s="166">
        <f t="shared" si="53"/>
        <v>1</v>
      </c>
      <c r="J15" s="166">
        <f t="shared" si="53"/>
        <v>1.0000000000000002</v>
      </c>
      <c r="K15" s="166">
        <f t="shared" si="53"/>
        <v>1.0000000000000002</v>
      </c>
      <c r="L15" s="166">
        <f t="shared" si="53"/>
        <v>1.0000000000000004</v>
      </c>
      <c r="M15" s="166">
        <f t="shared" si="53"/>
        <v>0.99999999999999956</v>
      </c>
      <c r="N15" s="166">
        <f t="shared" si="53"/>
        <v>0.99999999999999967</v>
      </c>
      <c r="O15" s="166">
        <f t="shared" si="53"/>
        <v>0.99999999999999967</v>
      </c>
      <c r="P15" s="166">
        <f t="shared" ref="P15:U15" si="54">SUM(P7:P14)</f>
        <v>1.0000000000000002</v>
      </c>
      <c r="Q15" s="166">
        <f t="shared" si="54"/>
        <v>1.0000000000000002</v>
      </c>
      <c r="R15" s="166">
        <f t="shared" si="54"/>
        <v>1.0000000000000002</v>
      </c>
      <c r="S15" s="166">
        <f t="shared" si="54"/>
        <v>0.99999999999999989</v>
      </c>
      <c r="T15" s="166">
        <f t="shared" si="54"/>
        <v>1</v>
      </c>
      <c r="U15" s="166">
        <f t="shared" si="54"/>
        <v>1</v>
      </c>
      <c r="V15" s="166">
        <f t="shared" si="53"/>
        <v>0.99999999999999989</v>
      </c>
      <c r="W15" s="166">
        <f t="shared" si="53"/>
        <v>1</v>
      </c>
      <c r="X15" s="166">
        <f t="shared" si="53"/>
        <v>1</v>
      </c>
      <c r="Y15" s="166">
        <f t="shared" si="53"/>
        <v>1</v>
      </c>
      <c r="Z15" s="166">
        <f t="shared" si="53"/>
        <v>1</v>
      </c>
      <c r="AA15" s="166">
        <f t="shared" si="53"/>
        <v>1</v>
      </c>
      <c r="AB15" s="166">
        <f t="shared" si="53"/>
        <v>1.0000000000000002</v>
      </c>
      <c r="AC15" s="166">
        <f t="shared" si="53"/>
        <v>1.0000000000000002</v>
      </c>
      <c r="AD15" s="166">
        <f t="shared" si="53"/>
        <v>1.0000000000000004</v>
      </c>
      <c r="AE15" s="166">
        <f t="shared" si="53"/>
        <v>0.99999999999999956</v>
      </c>
      <c r="AF15" s="166">
        <f t="shared" si="53"/>
        <v>0.99999999999999967</v>
      </c>
      <c r="AG15" s="166">
        <f t="shared" si="53"/>
        <v>0.99999999999999967</v>
      </c>
      <c r="AH15" s="166">
        <f t="shared" ref="AH15:AM15" si="55">SUM(AH7:AH14)</f>
        <v>1.0000000000000002</v>
      </c>
      <c r="AI15" s="166">
        <f t="shared" si="55"/>
        <v>1.0000000000000002</v>
      </c>
      <c r="AJ15" s="166">
        <f t="shared" si="55"/>
        <v>1.0000000000000002</v>
      </c>
      <c r="AK15" s="166">
        <f t="shared" si="55"/>
        <v>0.99999999999999989</v>
      </c>
      <c r="AL15" s="166">
        <f t="shared" si="55"/>
        <v>1</v>
      </c>
      <c r="AM15" s="166">
        <f t="shared" si="55"/>
        <v>1</v>
      </c>
      <c r="AN15" s="166">
        <f t="shared" si="53"/>
        <v>1</v>
      </c>
      <c r="AO15" s="166">
        <f t="shared" si="53"/>
        <v>1</v>
      </c>
      <c r="AP15" s="166">
        <f t="shared" si="53"/>
        <v>1</v>
      </c>
      <c r="AQ15" s="166">
        <f t="shared" si="53"/>
        <v>1.0000000000000002</v>
      </c>
      <c r="AR15" s="166">
        <f t="shared" si="53"/>
        <v>1.0000000000000002</v>
      </c>
      <c r="AS15" s="166">
        <f t="shared" si="53"/>
        <v>1.0000000000000002</v>
      </c>
      <c r="AT15" s="166">
        <f t="shared" si="53"/>
        <v>0.99999999999999978</v>
      </c>
      <c r="AU15" s="166">
        <f t="shared" si="53"/>
        <v>0.99999999999999978</v>
      </c>
      <c r="AV15" s="166">
        <f t="shared" si="53"/>
        <v>0.99999999999999978</v>
      </c>
      <c r="AW15" s="166">
        <f t="shared" si="53"/>
        <v>1.0000000000000002</v>
      </c>
      <c r="AX15" s="166">
        <f t="shared" si="53"/>
        <v>1.0000000000000004</v>
      </c>
      <c r="AY15" s="166">
        <f t="shared" si="53"/>
        <v>1.0000000000000004</v>
      </c>
      <c r="AZ15" s="166">
        <f t="shared" ref="AZ15:BE15" si="56">SUM(AZ7:AZ14)</f>
        <v>1</v>
      </c>
      <c r="BA15" s="166">
        <f t="shared" si="56"/>
        <v>0.99999999999999989</v>
      </c>
      <c r="BB15" s="166">
        <f t="shared" si="56"/>
        <v>0.99999999999999989</v>
      </c>
      <c r="BC15" s="166">
        <f t="shared" si="56"/>
        <v>1.0000000000000004</v>
      </c>
      <c r="BD15" s="166">
        <f t="shared" si="56"/>
        <v>1.0000000000000002</v>
      </c>
      <c r="BE15" s="166">
        <f t="shared" si="56"/>
        <v>1.0000000000000002</v>
      </c>
      <c r="BF15" s="166">
        <f t="shared" si="53"/>
        <v>0</v>
      </c>
      <c r="BG15" s="166">
        <f t="shared" si="53"/>
        <v>0</v>
      </c>
      <c r="BH15" s="166">
        <f t="shared" si="53"/>
        <v>0</v>
      </c>
      <c r="BI15" s="166">
        <f t="shared" si="53"/>
        <v>0</v>
      </c>
      <c r="BJ15" s="166">
        <f t="shared" si="53"/>
        <v>0</v>
      </c>
      <c r="BK15" s="166">
        <f t="shared" si="53"/>
        <v>0</v>
      </c>
      <c r="BL15" s="166">
        <f t="shared" si="53"/>
        <v>0.99999999999999978</v>
      </c>
      <c r="BM15" s="166">
        <f t="shared" si="53"/>
        <v>0.99999999999999978</v>
      </c>
      <c r="BN15" s="166">
        <f t="shared" si="53"/>
        <v>0.99999999999999978</v>
      </c>
      <c r="BO15" s="166">
        <f t="shared" si="53"/>
        <v>0</v>
      </c>
      <c r="BP15" s="166">
        <f t="shared" si="53"/>
        <v>0</v>
      </c>
      <c r="BQ15" s="166">
        <f t="shared" si="53"/>
        <v>0</v>
      </c>
      <c r="BR15" s="166">
        <f t="shared" ref="BR15:BW15" si="57">SUM(BR7:BR14)</f>
        <v>0</v>
      </c>
      <c r="BS15" s="166">
        <f t="shared" si="57"/>
        <v>0</v>
      </c>
      <c r="BT15" s="166">
        <f t="shared" si="57"/>
        <v>0</v>
      </c>
      <c r="BU15" s="166">
        <f t="shared" si="57"/>
        <v>0</v>
      </c>
      <c r="BV15" s="166">
        <f t="shared" si="57"/>
        <v>0</v>
      </c>
      <c r="BW15" s="166">
        <f t="shared" si="57"/>
        <v>0</v>
      </c>
    </row>
    <row r="16" spans="1:75">
      <c r="A16" s="4"/>
      <c r="B16" s="4"/>
      <c r="C16" s="66"/>
      <c r="D16" s="4" t="s">
        <v>89</v>
      </c>
      <c r="E16" s="7"/>
      <c r="G16" s="4" t="s">
        <v>89</v>
      </c>
      <c r="J16" s="4" t="s">
        <v>89</v>
      </c>
      <c r="M16" s="4" t="s">
        <v>89</v>
      </c>
      <c r="P16" s="4" t="s">
        <v>89</v>
      </c>
      <c r="S16" s="4" t="s">
        <v>89</v>
      </c>
      <c r="V16" s="4" t="s">
        <v>89</v>
      </c>
      <c r="Y16" s="4" t="s">
        <v>89</v>
      </c>
      <c r="AB16" s="4" t="s">
        <v>89</v>
      </c>
      <c r="AE16" s="4" t="s">
        <v>89</v>
      </c>
      <c r="AH16" s="4" t="s">
        <v>89</v>
      </c>
      <c r="AK16" s="4" t="s">
        <v>89</v>
      </c>
      <c r="AN16" s="4" t="s">
        <v>89</v>
      </c>
      <c r="AQ16" s="4" t="s">
        <v>89</v>
      </c>
      <c r="AT16" s="4" t="s">
        <v>89</v>
      </c>
      <c r="AW16" s="4" t="s">
        <v>89</v>
      </c>
      <c r="AZ16" s="4" t="s">
        <v>89</v>
      </c>
      <c r="BC16" s="4" t="s">
        <v>89</v>
      </c>
      <c r="BF16" s="4" t="s">
        <v>89</v>
      </c>
      <c r="BI16" s="4" t="s">
        <v>89</v>
      </c>
      <c r="BL16" s="4" t="s">
        <v>89</v>
      </c>
      <c r="BO16" s="4" t="s">
        <v>89</v>
      </c>
    </row>
    <row r="17" spans="1:80">
      <c r="A17" s="4"/>
      <c r="B17" s="4"/>
      <c r="C17" s="66"/>
      <c r="D17" s="4"/>
      <c r="E17" s="7"/>
    </row>
    <row r="18" spans="1:80">
      <c r="A18" s="2" t="s">
        <v>43</v>
      </c>
      <c r="B18" s="4"/>
      <c r="C18" s="66"/>
      <c r="D18" s="4"/>
      <c r="E18" s="7"/>
    </row>
    <row r="19" spans="1:80" ht="43.15" customHeight="1">
      <c r="A19" s="252" t="s">
        <v>5</v>
      </c>
      <c r="B19" s="252"/>
      <c r="C19" s="252"/>
      <c r="D19" s="252"/>
      <c r="E19" s="252"/>
    </row>
    <row r="20" spans="1:80">
      <c r="A20" s="252" t="s">
        <v>6</v>
      </c>
      <c r="B20" s="252"/>
      <c r="C20" s="252"/>
      <c r="D20" s="252"/>
      <c r="E20" s="252"/>
    </row>
    <row r="21" spans="1:80" ht="43.15" customHeight="1">
      <c r="A21" s="252" t="s">
        <v>7</v>
      </c>
      <c r="B21" s="252"/>
      <c r="C21" s="252"/>
      <c r="D21" s="252"/>
      <c r="E21" s="252"/>
    </row>
    <row r="22" spans="1:80" ht="43.15" customHeight="1">
      <c r="A22" s="252" t="s">
        <v>4</v>
      </c>
      <c r="B22" s="252"/>
      <c r="C22" s="252"/>
      <c r="D22" s="252"/>
      <c r="E22" s="252"/>
    </row>
    <row r="23" spans="1:80" ht="18.75">
      <c r="A23" s="4"/>
      <c r="B23" s="4"/>
      <c r="C23" s="66"/>
      <c r="D23" s="251" t="s">
        <v>172</v>
      </c>
      <c r="E23" s="251"/>
      <c r="F23" s="251"/>
      <c r="G23" s="251"/>
      <c r="H23" s="251"/>
      <c r="I23" s="251"/>
      <c r="J23" s="251"/>
      <c r="K23" s="251"/>
      <c r="L23" s="251"/>
      <c r="M23" s="251"/>
      <c r="N23" s="251"/>
      <c r="O23" s="251"/>
      <c r="P23" s="221"/>
      <c r="Q23" s="221"/>
      <c r="R23" s="221"/>
      <c r="S23" s="221"/>
      <c r="T23" s="221"/>
      <c r="U23" s="221"/>
      <c r="V23" s="251" t="s">
        <v>172</v>
      </c>
      <c r="W23" s="251"/>
      <c r="X23" s="251"/>
      <c r="Y23" s="251"/>
      <c r="Z23" s="251"/>
      <c r="AA23" s="251"/>
      <c r="AB23" s="251"/>
      <c r="AC23" s="251"/>
      <c r="AD23" s="251"/>
      <c r="AE23" s="251"/>
      <c r="AF23" s="251"/>
      <c r="AG23" s="251"/>
      <c r="AH23" s="221"/>
      <c r="AI23" s="221"/>
      <c r="AJ23" s="221"/>
      <c r="AK23" s="221"/>
      <c r="AL23" s="221"/>
      <c r="AM23" s="221"/>
      <c r="AN23" s="251" t="s">
        <v>172</v>
      </c>
      <c r="AO23" s="251"/>
      <c r="AP23" s="251"/>
      <c r="AQ23" s="251"/>
      <c r="AR23" s="251"/>
      <c r="AS23" s="251"/>
      <c r="AT23" s="251"/>
      <c r="AU23" s="251"/>
      <c r="AV23" s="251"/>
      <c r="AW23" s="251"/>
      <c r="AX23" s="251"/>
      <c r="AY23" s="251"/>
      <c r="AZ23" s="221"/>
      <c r="BA23" s="221"/>
      <c r="BB23" s="221"/>
      <c r="BC23" s="221"/>
      <c r="BD23" s="221"/>
      <c r="BE23" s="221"/>
      <c r="BF23" s="251" t="s">
        <v>172</v>
      </c>
      <c r="BG23" s="251"/>
      <c r="BH23" s="251"/>
      <c r="BI23" s="251"/>
      <c r="BJ23" s="251"/>
      <c r="BK23" s="251"/>
      <c r="BL23" s="251"/>
      <c r="BM23" s="251"/>
      <c r="BN23" s="251"/>
      <c r="BO23" s="251"/>
      <c r="BP23" s="251"/>
      <c r="BQ23" s="251"/>
      <c r="BR23" s="234"/>
      <c r="BS23" s="234"/>
      <c r="BT23" s="234"/>
      <c r="BU23" s="234"/>
      <c r="BV23" s="234"/>
      <c r="BW23" s="234"/>
    </row>
    <row r="24" spans="1:80" ht="18.75">
      <c r="B24" s="7"/>
      <c r="C24" s="63"/>
      <c r="D24" s="253" t="s">
        <v>3</v>
      </c>
      <c r="E24" s="254"/>
      <c r="F24" s="254"/>
      <c r="G24" s="254"/>
      <c r="H24" s="254"/>
      <c r="I24" s="254"/>
      <c r="J24" s="254"/>
      <c r="K24" s="254"/>
      <c r="L24" s="254"/>
      <c r="M24" s="254"/>
      <c r="N24" s="254"/>
      <c r="O24" s="255"/>
      <c r="P24" s="222"/>
      <c r="Q24" s="222"/>
      <c r="R24" s="222"/>
      <c r="S24" s="222"/>
      <c r="T24" s="222"/>
      <c r="U24" s="222"/>
      <c r="V24" s="256" t="s">
        <v>0</v>
      </c>
      <c r="W24" s="257"/>
      <c r="X24" s="257"/>
      <c r="Y24" s="257"/>
      <c r="Z24" s="257"/>
      <c r="AA24" s="257"/>
      <c r="AB24" s="257"/>
      <c r="AC24" s="257"/>
      <c r="AD24" s="257"/>
      <c r="AE24" s="257"/>
      <c r="AF24" s="257"/>
      <c r="AG24" s="258"/>
      <c r="AH24" s="223"/>
      <c r="AI24" s="223"/>
      <c r="AJ24" s="223"/>
      <c r="AK24" s="223"/>
      <c r="AL24" s="223"/>
      <c r="AM24" s="223"/>
      <c r="AN24" s="259" t="s">
        <v>1</v>
      </c>
      <c r="AO24" s="260"/>
      <c r="AP24" s="260"/>
      <c r="AQ24" s="260"/>
      <c r="AR24" s="260"/>
      <c r="AS24" s="260"/>
      <c r="AT24" s="260"/>
      <c r="AU24" s="260"/>
      <c r="AV24" s="260"/>
      <c r="AW24" s="260"/>
      <c r="AX24" s="260"/>
      <c r="AY24" s="261"/>
      <c r="AZ24" s="224"/>
      <c r="BA24" s="224"/>
      <c r="BB24" s="224"/>
      <c r="BC24" s="224"/>
      <c r="BD24" s="224"/>
      <c r="BE24" s="224"/>
      <c r="BF24" s="262" t="s">
        <v>2</v>
      </c>
      <c r="BG24" s="263"/>
      <c r="BH24" s="263"/>
      <c r="BI24" s="263"/>
      <c r="BJ24" s="263"/>
      <c r="BK24" s="263"/>
      <c r="BL24" s="263"/>
      <c r="BM24" s="263"/>
      <c r="BN24" s="263"/>
      <c r="BO24" s="263"/>
      <c r="BP24" s="263"/>
      <c r="BQ24" s="264"/>
      <c r="BR24" s="235"/>
      <c r="BS24" s="235"/>
      <c r="BT24" s="235"/>
      <c r="BU24" s="235"/>
      <c r="BV24" s="235"/>
      <c r="BW24" s="235"/>
    </row>
    <row r="25" spans="1:80">
      <c r="B25" s="7"/>
      <c r="C25" s="63"/>
      <c r="D25" s="63"/>
      <c r="E25" s="8" t="s">
        <v>49</v>
      </c>
      <c r="F25" s="8" t="s">
        <v>49</v>
      </c>
      <c r="G25" s="6"/>
      <c r="H25" s="8" t="s">
        <v>49</v>
      </c>
      <c r="I25" s="8" t="s">
        <v>49</v>
      </c>
      <c r="J25" s="6"/>
      <c r="K25" s="8" t="s">
        <v>49</v>
      </c>
      <c r="L25" s="8" t="s">
        <v>49</v>
      </c>
      <c r="M25" s="6"/>
      <c r="N25" s="8" t="s">
        <v>49</v>
      </c>
      <c r="O25" s="8" t="s">
        <v>49</v>
      </c>
      <c r="P25" s="6"/>
      <c r="Q25" s="8" t="s">
        <v>49</v>
      </c>
      <c r="R25" s="8" t="s">
        <v>49</v>
      </c>
      <c r="S25" s="6"/>
      <c r="T25" s="8" t="s">
        <v>49</v>
      </c>
      <c r="U25" s="8" t="s">
        <v>49</v>
      </c>
      <c r="V25" s="63"/>
      <c r="W25" s="8" t="s">
        <v>49</v>
      </c>
      <c r="X25" s="8" t="s">
        <v>49</v>
      </c>
      <c r="Y25" s="6"/>
      <c r="Z25" s="8" t="s">
        <v>49</v>
      </c>
      <c r="AA25" s="8" t="s">
        <v>49</v>
      </c>
      <c r="AB25" s="6"/>
      <c r="AC25" s="8" t="s">
        <v>49</v>
      </c>
      <c r="AD25" s="8" t="s">
        <v>49</v>
      </c>
      <c r="AE25" s="6"/>
      <c r="AF25" s="8" t="s">
        <v>49</v>
      </c>
      <c r="AG25" s="8" t="s">
        <v>49</v>
      </c>
      <c r="AH25" s="6"/>
      <c r="AI25" s="8" t="s">
        <v>49</v>
      </c>
      <c r="AJ25" s="8" t="s">
        <v>49</v>
      </c>
      <c r="AK25" s="6"/>
      <c r="AL25" s="8" t="s">
        <v>49</v>
      </c>
      <c r="AM25" s="8" t="s">
        <v>49</v>
      </c>
      <c r="AN25" s="63"/>
      <c r="AO25" s="8" t="s">
        <v>49</v>
      </c>
      <c r="AP25" s="8" t="s">
        <v>49</v>
      </c>
      <c r="AQ25" s="6"/>
      <c r="AR25" s="8" t="s">
        <v>49</v>
      </c>
      <c r="AS25" s="8" t="s">
        <v>49</v>
      </c>
      <c r="AT25" s="6"/>
      <c r="AU25" s="8" t="s">
        <v>49</v>
      </c>
      <c r="AV25" s="8" t="s">
        <v>49</v>
      </c>
      <c r="AW25" s="6"/>
      <c r="AX25" s="8" t="s">
        <v>49</v>
      </c>
      <c r="AY25" s="8" t="s">
        <v>49</v>
      </c>
      <c r="AZ25" s="6"/>
      <c r="BA25" s="8" t="s">
        <v>49</v>
      </c>
      <c r="BB25" s="8" t="s">
        <v>49</v>
      </c>
      <c r="BC25" s="6"/>
      <c r="BD25" s="8" t="s">
        <v>49</v>
      </c>
      <c r="BE25" s="8" t="s">
        <v>49</v>
      </c>
      <c r="BF25" s="63"/>
      <c r="BG25" s="8" t="s">
        <v>49</v>
      </c>
      <c r="BH25" s="8" t="s">
        <v>49</v>
      </c>
      <c r="BI25" s="6"/>
      <c r="BJ25" s="8" t="s">
        <v>49</v>
      </c>
      <c r="BK25" s="8" t="s">
        <v>49</v>
      </c>
      <c r="BL25" s="6"/>
      <c r="BM25" s="8" t="s">
        <v>49</v>
      </c>
      <c r="BN25" s="8" t="s">
        <v>49</v>
      </c>
      <c r="BO25" s="6"/>
      <c r="BP25" s="8" t="s">
        <v>49</v>
      </c>
      <c r="BQ25" s="8" t="s">
        <v>49</v>
      </c>
      <c r="BR25" s="6"/>
      <c r="BS25" s="8" t="s">
        <v>49</v>
      </c>
      <c r="BT25" s="8" t="s">
        <v>49</v>
      </c>
      <c r="BU25" s="6"/>
      <c r="BV25" s="8" t="s">
        <v>49</v>
      </c>
      <c r="BW25" s="8" t="s">
        <v>49</v>
      </c>
    </row>
    <row r="26" spans="1:80">
      <c r="B26" s="7"/>
      <c r="C26" s="61" t="s">
        <v>44</v>
      </c>
      <c r="D26" s="70" t="s">
        <v>3</v>
      </c>
      <c r="E26" s="71" t="str">
        <f t="shared" ref="E26" si="58">D26</f>
        <v>Nära</v>
      </c>
      <c r="F26" s="71" t="str">
        <f t="shared" ref="F26" si="59">E26</f>
        <v>Nära</v>
      </c>
      <c r="G26" s="70" t="str">
        <f t="shared" ref="G26" si="60">F26</f>
        <v>Nära</v>
      </c>
      <c r="H26" s="71" t="str">
        <f t="shared" ref="H26" si="61">G26</f>
        <v>Nära</v>
      </c>
      <c r="I26" s="71" t="str">
        <f t="shared" ref="I26" si="62">H26</f>
        <v>Nära</v>
      </c>
      <c r="J26" s="70" t="str">
        <f t="shared" ref="J26" si="63">I26</f>
        <v>Nära</v>
      </c>
      <c r="K26" s="71" t="str">
        <f t="shared" ref="K26" si="64">J26</f>
        <v>Nära</v>
      </c>
      <c r="L26" s="71" t="str">
        <f t="shared" ref="L26" si="65">K26</f>
        <v>Nära</v>
      </c>
      <c r="M26" s="70" t="str">
        <f t="shared" ref="M26" si="66">L26</f>
        <v>Nära</v>
      </c>
      <c r="N26" s="71" t="str">
        <f t="shared" ref="N26" si="67">M26</f>
        <v>Nära</v>
      </c>
      <c r="O26" s="71" t="str">
        <f t="shared" ref="O26" si="68">N26</f>
        <v>Nära</v>
      </c>
      <c r="P26" s="70" t="str">
        <f t="shared" ref="P26" si="69">O26</f>
        <v>Nära</v>
      </c>
      <c r="Q26" s="71" t="str">
        <f t="shared" ref="Q26" si="70">P26</f>
        <v>Nära</v>
      </c>
      <c r="R26" s="71" t="str">
        <f t="shared" ref="R26" si="71">Q26</f>
        <v>Nära</v>
      </c>
      <c r="S26" s="70" t="str">
        <f t="shared" ref="S26" si="72">R26</f>
        <v>Nära</v>
      </c>
      <c r="T26" s="71" t="str">
        <f t="shared" ref="T26" si="73">S26</f>
        <v>Nära</v>
      </c>
      <c r="U26" s="71" t="str">
        <f t="shared" ref="U26" si="74">T26</f>
        <v>Nära</v>
      </c>
      <c r="V26" s="70" t="s">
        <v>0</v>
      </c>
      <c r="W26" s="71" t="str">
        <f>V26</f>
        <v>Supermarket</v>
      </c>
      <c r="X26" s="71" t="str">
        <f>W26</f>
        <v>Supermarket</v>
      </c>
      <c r="Y26" s="70" t="str">
        <f>V26</f>
        <v>Supermarket</v>
      </c>
      <c r="Z26" s="71" t="str">
        <f>Y26</f>
        <v>Supermarket</v>
      </c>
      <c r="AA26" s="71" t="str">
        <f>Z26</f>
        <v>Supermarket</v>
      </c>
      <c r="AB26" s="70" t="str">
        <f>Y26</f>
        <v>Supermarket</v>
      </c>
      <c r="AC26" s="71" t="str">
        <f>AB26</f>
        <v>Supermarket</v>
      </c>
      <c r="AD26" s="71" t="str">
        <f>AC26</f>
        <v>Supermarket</v>
      </c>
      <c r="AE26" s="70" t="str">
        <f>AB26</f>
        <v>Supermarket</v>
      </c>
      <c r="AF26" s="71" t="str">
        <f>AE26</f>
        <v>Supermarket</v>
      </c>
      <c r="AG26" s="71" t="str">
        <f>AF26</f>
        <v>Supermarket</v>
      </c>
      <c r="AH26" s="70" t="str">
        <f>AE26</f>
        <v>Supermarket</v>
      </c>
      <c r="AI26" s="71" t="str">
        <f>AH26</f>
        <v>Supermarket</v>
      </c>
      <c r="AJ26" s="71" t="str">
        <f>AI26</f>
        <v>Supermarket</v>
      </c>
      <c r="AK26" s="70" t="str">
        <f>AH26</f>
        <v>Supermarket</v>
      </c>
      <c r="AL26" s="71" t="str">
        <f>AK26</f>
        <v>Supermarket</v>
      </c>
      <c r="AM26" s="71" t="str">
        <f>AL26</f>
        <v>Supermarket</v>
      </c>
      <c r="AN26" s="70" t="s">
        <v>1</v>
      </c>
      <c r="AO26" s="134" t="str">
        <f>AN26</f>
        <v>Kvantum</v>
      </c>
      <c r="AP26" s="71" t="str">
        <f>AO26</f>
        <v>Kvantum</v>
      </c>
      <c r="AQ26" s="70" t="str">
        <f>AN26</f>
        <v>Kvantum</v>
      </c>
      <c r="AR26" s="71" t="str">
        <f>AQ26</f>
        <v>Kvantum</v>
      </c>
      <c r="AS26" s="71" t="str">
        <f>AR26</f>
        <v>Kvantum</v>
      </c>
      <c r="AT26" s="70" t="str">
        <f>AQ26</f>
        <v>Kvantum</v>
      </c>
      <c r="AU26" s="71" t="str">
        <f>AT26</f>
        <v>Kvantum</v>
      </c>
      <c r="AV26" s="71" t="str">
        <f>AU26</f>
        <v>Kvantum</v>
      </c>
      <c r="AW26" s="70" t="str">
        <f>AT26</f>
        <v>Kvantum</v>
      </c>
      <c r="AX26" s="71" t="str">
        <f>AW26</f>
        <v>Kvantum</v>
      </c>
      <c r="AY26" s="71" t="str">
        <f>AX26</f>
        <v>Kvantum</v>
      </c>
      <c r="AZ26" s="70" t="str">
        <f>AW26</f>
        <v>Kvantum</v>
      </c>
      <c r="BA26" s="71" t="str">
        <f>AZ26</f>
        <v>Kvantum</v>
      </c>
      <c r="BB26" s="71" t="str">
        <f>BA26</f>
        <v>Kvantum</v>
      </c>
      <c r="BC26" s="70" t="str">
        <f>AZ26</f>
        <v>Kvantum</v>
      </c>
      <c r="BD26" s="71" t="str">
        <f>BC26</f>
        <v>Kvantum</v>
      </c>
      <c r="BE26" s="71" t="str">
        <f>BD26</f>
        <v>Kvantum</v>
      </c>
      <c r="BF26" s="70" t="s">
        <v>2</v>
      </c>
      <c r="BG26" s="71" t="str">
        <f>BF26</f>
        <v>Maxi</v>
      </c>
      <c r="BH26" s="71" t="str">
        <f>BG26</f>
        <v>Maxi</v>
      </c>
      <c r="BI26" s="70" t="str">
        <f>BF26</f>
        <v>Maxi</v>
      </c>
      <c r="BJ26" s="71" t="str">
        <f>BI26</f>
        <v>Maxi</v>
      </c>
      <c r="BK26" s="71" t="str">
        <f>BJ26</f>
        <v>Maxi</v>
      </c>
      <c r="BL26" s="70" t="str">
        <f>BI26</f>
        <v>Maxi</v>
      </c>
      <c r="BM26" s="71" t="str">
        <f>BL26</f>
        <v>Maxi</v>
      </c>
      <c r="BN26" s="71" t="str">
        <f>BM26</f>
        <v>Maxi</v>
      </c>
      <c r="BO26" s="70" t="str">
        <f>BL26</f>
        <v>Maxi</v>
      </c>
      <c r="BP26" s="71" t="str">
        <f>BO26</f>
        <v>Maxi</v>
      </c>
      <c r="BQ26" s="71" t="str">
        <f>BP26</f>
        <v>Maxi</v>
      </c>
      <c r="BR26" s="70" t="str">
        <f>BO26</f>
        <v>Maxi</v>
      </c>
      <c r="BS26" s="71" t="str">
        <f>BR26</f>
        <v>Maxi</v>
      </c>
      <c r="BT26" s="71" t="str">
        <f>BS26</f>
        <v>Maxi</v>
      </c>
      <c r="BU26" s="70" t="str">
        <f>BR26</f>
        <v>Maxi</v>
      </c>
      <c r="BV26" s="71" t="str">
        <f>BU26</f>
        <v>Maxi</v>
      </c>
      <c r="BW26" s="71" t="str">
        <f>BV26</f>
        <v>Maxi</v>
      </c>
    </row>
    <row r="27" spans="1:80">
      <c r="B27" s="64"/>
      <c r="C27" s="64" t="s">
        <v>45</v>
      </c>
      <c r="D27" s="70" t="s">
        <v>10</v>
      </c>
      <c r="E27" s="72" t="str">
        <f>D27</f>
        <v>Syd</v>
      </c>
      <c r="F27" s="72" t="str">
        <f>E27</f>
        <v>Syd</v>
      </c>
      <c r="G27" s="70" t="s">
        <v>9</v>
      </c>
      <c r="H27" s="72" t="str">
        <f>G27</f>
        <v>Väst</v>
      </c>
      <c r="I27" s="72" t="str">
        <f>H27</f>
        <v>Väst</v>
      </c>
      <c r="J27" s="70" t="s">
        <v>8</v>
      </c>
      <c r="K27" s="72" t="str">
        <f>J27</f>
        <v>Öst</v>
      </c>
      <c r="L27" s="72" t="str">
        <f>K27</f>
        <v>Öst</v>
      </c>
      <c r="M27" s="70" t="s">
        <v>11</v>
      </c>
      <c r="N27" s="72" t="str">
        <f>M27</f>
        <v>Norr</v>
      </c>
      <c r="O27" s="72" t="str">
        <f>N27</f>
        <v>Norr</v>
      </c>
      <c r="P27" s="70" t="s">
        <v>230</v>
      </c>
      <c r="Q27" s="72" t="str">
        <f>P27</f>
        <v>Norrmejerier</v>
      </c>
      <c r="R27" s="72" t="str">
        <f>Q27</f>
        <v>Norrmejerier</v>
      </c>
      <c r="S27" s="70" t="s">
        <v>231</v>
      </c>
      <c r="T27" s="72" t="str">
        <f>S27</f>
        <v>Skånemejerier</v>
      </c>
      <c r="U27" s="72" t="str">
        <f>T27</f>
        <v>Skånemejerier</v>
      </c>
      <c r="V27" s="70" t="s">
        <v>10</v>
      </c>
      <c r="W27" s="72" t="str">
        <f>V27</f>
        <v>Syd</v>
      </c>
      <c r="X27" s="72" t="str">
        <f>W27</f>
        <v>Syd</v>
      </c>
      <c r="Y27" s="70" t="s">
        <v>9</v>
      </c>
      <c r="Z27" s="72" t="str">
        <f>Y27</f>
        <v>Väst</v>
      </c>
      <c r="AA27" s="72" t="str">
        <f>Z27</f>
        <v>Väst</v>
      </c>
      <c r="AB27" s="70" t="s">
        <v>8</v>
      </c>
      <c r="AC27" s="72" t="str">
        <f>AB27</f>
        <v>Öst</v>
      </c>
      <c r="AD27" s="72" t="str">
        <f>AC27</f>
        <v>Öst</v>
      </c>
      <c r="AE27" s="70" t="s">
        <v>11</v>
      </c>
      <c r="AF27" s="72" t="str">
        <f>AE27</f>
        <v>Norr</v>
      </c>
      <c r="AG27" s="72" t="str">
        <f>AF27</f>
        <v>Norr</v>
      </c>
      <c r="AH27" s="70" t="s">
        <v>230</v>
      </c>
      <c r="AI27" s="72" t="str">
        <f>AH27</f>
        <v>Norrmejerier</v>
      </c>
      <c r="AJ27" s="72" t="str">
        <f>AI27</f>
        <v>Norrmejerier</v>
      </c>
      <c r="AK27" s="70" t="s">
        <v>231</v>
      </c>
      <c r="AL27" s="72" t="str">
        <f>AK27</f>
        <v>Skånemejerier</v>
      </c>
      <c r="AM27" s="72" t="str">
        <f>AL27</f>
        <v>Skånemejerier</v>
      </c>
      <c r="AN27" s="70" t="s">
        <v>10</v>
      </c>
      <c r="AO27" s="72" t="str">
        <f>AN27</f>
        <v>Syd</v>
      </c>
      <c r="AP27" s="72" t="str">
        <f>AO27</f>
        <v>Syd</v>
      </c>
      <c r="AQ27" s="70" t="s">
        <v>9</v>
      </c>
      <c r="AR27" s="72" t="str">
        <f>AQ27</f>
        <v>Väst</v>
      </c>
      <c r="AS27" s="72" t="str">
        <f>AR27</f>
        <v>Väst</v>
      </c>
      <c r="AT27" s="70" t="s">
        <v>8</v>
      </c>
      <c r="AU27" s="72" t="str">
        <f>AT27</f>
        <v>Öst</v>
      </c>
      <c r="AV27" s="72" t="str">
        <f>AU27</f>
        <v>Öst</v>
      </c>
      <c r="AW27" s="70" t="s">
        <v>11</v>
      </c>
      <c r="AX27" s="72" t="str">
        <f>AW27</f>
        <v>Norr</v>
      </c>
      <c r="AY27" s="72" t="str">
        <f>AX27</f>
        <v>Norr</v>
      </c>
      <c r="AZ27" s="70" t="s">
        <v>230</v>
      </c>
      <c r="BA27" s="72" t="str">
        <f>AZ27</f>
        <v>Norrmejerier</v>
      </c>
      <c r="BB27" s="72" t="str">
        <f>BA27</f>
        <v>Norrmejerier</v>
      </c>
      <c r="BC27" s="70" t="s">
        <v>231</v>
      </c>
      <c r="BD27" s="72" t="str">
        <f>BC27</f>
        <v>Skånemejerier</v>
      </c>
      <c r="BE27" s="72" t="str">
        <f>BD27</f>
        <v>Skånemejerier</v>
      </c>
      <c r="BF27" s="70" t="s">
        <v>10</v>
      </c>
      <c r="BG27" s="72" t="str">
        <f>BF27</f>
        <v>Syd</v>
      </c>
      <c r="BH27" s="72" t="str">
        <f>BG27</f>
        <v>Syd</v>
      </c>
      <c r="BI27" s="70" t="s">
        <v>9</v>
      </c>
      <c r="BJ27" s="72" t="str">
        <f>BI27</f>
        <v>Väst</v>
      </c>
      <c r="BK27" s="72" t="str">
        <f>BJ27</f>
        <v>Väst</v>
      </c>
      <c r="BL27" s="70" t="s">
        <v>8</v>
      </c>
      <c r="BM27" s="72" t="str">
        <f>BL27</f>
        <v>Öst</v>
      </c>
      <c r="BN27" s="72" t="str">
        <f>BM27</f>
        <v>Öst</v>
      </c>
      <c r="BO27" s="70" t="s">
        <v>11</v>
      </c>
      <c r="BP27" s="72" t="str">
        <f>BO27</f>
        <v>Norr</v>
      </c>
      <c r="BQ27" s="72" t="str">
        <f>BP27</f>
        <v>Norr</v>
      </c>
      <c r="BR27" s="70" t="s">
        <v>230</v>
      </c>
      <c r="BS27" s="72" t="str">
        <f>BR27</f>
        <v>Norrmejerier</v>
      </c>
      <c r="BT27" s="72" t="str">
        <f>BS27</f>
        <v>Norrmejerier</v>
      </c>
      <c r="BU27" s="70" t="s">
        <v>231</v>
      </c>
      <c r="BV27" s="72" t="str">
        <f>BU27</f>
        <v>Skånemejerier</v>
      </c>
      <c r="BW27" s="72" t="str">
        <f>BV27</f>
        <v>Skånemejerier</v>
      </c>
    </row>
    <row r="28" spans="1:80" ht="15.75" thickBot="1">
      <c r="B28" s="60"/>
      <c r="C28" s="60" t="s">
        <v>46</v>
      </c>
      <c r="D28" s="76" t="s">
        <v>27</v>
      </c>
      <c r="E28" s="62" t="s">
        <v>33</v>
      </c>
      <c r="F28" s="62" t="s">
        <v>32</v>
      </c>
      <c r="G28" s="76" t="s">
        <v>27</v>
      </c>
      <c r="H28" s="62" t="s">
        <v>33</v>
      </c>
      <c r="I28" s="62" t="s">
        <v>32</v>
      </c>
      <c r="J28" s="76" t="s">
        <v>27</v>
      </c>
      <c r="K28" s="62" t="s">
        <v>33</v>
      </c>
      <c r="L28" s="62" t="s">
        <v>32</v>
      </c>
      <c r="M28" s="76" t="s">
        <v>27</v>
      </c>
      <c r="N28" s="62" t="s">
        <v>33</v>
      </c>
      <c r="O28" s="62" t="s">
        <v>32</v>
      </c>
      <c r="P28" s="76" t="s">
        <v>27</v>
      </c>
      <c r="Q28" s="62" t="s">
        <v>33</v>
      </c>
      <c r="R28" s="62" t="s">
        <v>32</v>
      </c>
      <c r="S28" s="76" t="s">
        <v>27</v>
      </c>
      <c r="T28" s="62" t="s">
        <v>33</v>
      </c>
      <c r="U28" s="62" t="s">
        <v>32</v>
      </c>
      <c r="V28" s="76" t="s">
        <v>27</v>
      </c>
      <c r="W28" s="62" t="s">
        <v>33</v>
      </c>
      <c r="X28" s="62" t="s">
        <v>32</v>
      </c>
      <c r="Y28" s="76" t="s">
        <v>27</v>
      </c>
      <c r="Z28" s="62" t="s">
        <v>33</v>
      </c>
      <c r="AA28" s="62" t="s">
        <v>32</v>
      </c>
      <c r="AB28" s="76" t="s">
        <v>27</v>
      </c>
      <c r="AC28" s="62" t="s">
        <v>33</v>
      </c>
      <c r="AD28" s="62" t="s">
        <v>32</v>
      </c>
      <c r="AE28" s="76" t="s">
        <v>27</v>
      </c>
      <c r="AF28" s="62" t="s">
        <v>33</v>
      </c>
      <c r="AG28" s="62" t="s">
        <v>32</v>
      </c>
      <c r="AH28" s="76" t="s">
        <v>27</v>
      </c>
      <c r="AI28" s="62" t="s">
        <v>33</v>
      </c>
      <c r="AJ28" s="62" t="s">
        <v>32</v>
      </c>
      <c r="AK28" s="76" t="s">
        <v>27</v>
      </c>
      <c r="AL28" s="62" t="s">
        <v>33</v>
      </c>
      <c r="AM28" s="62" t="s">
        <v>32</v>
      </c>
      <c r="AN28" s="76" t="s">
        <v>27</v>
      </c>
      <c r="AO28" s="62" t="s">
        <v>33</v>
      </c>
      <c r="AP28" s="62" t="s">
        <v>32</v>
      </c>
      <c r="AQ28" s="76" t="s">
        <v>27</v>
      </c>
      <c r="AR28" s="62" t="s">
        <v>33</v>
      </c>
      <c r="AS28" s="62" t="s">
        <v>32</v>
      </c>
      <c r="AT28" s="76" t="s">
        <v>27</v>
      </c>
      <c r="AU28" s="62" t="s">
        <v>33</v>
      </c>
      <c r="AV28" s="62" t="s">
        <v>32</v>
      </c>
      <c r="AW28" s="76" t="s">
        <v>27</v>
      </c>
      <c r="AX28" s="62" t="s">
        <v>33</v>
      </c>
      <c r="AY28" s="62" t="s">
        <v>32</v>
      </c>
      <c r="AZ28" s="76" t="s">
        <v>27</v>
      </c>
      <c r="BA28" s="62" t="s">
        <v>33</v>
      </c>
      <c r="BB28" s="62" t="s">
        <v>32</v>
      </c>
      <c r="BC28" s="76" t="s">
        <v>27</v>
      </c>
      <c r="BD28" s="62" t="s">
        <v>33</v>
      </c>
      <c r="BE28" s="62" t="s">
        <v>32</v>
      </c>
      <c r="BF28" s="76" t="s">
        <v>27</v>
      </c>
      <c r="BG28" s="62" t="s">
        <v>33</v>
      </c>
      <c r="BH28" s="62" t="s">
        <v>32</v>
      </c>
      <c r="BI28" s="76" t="s">
        <v>27</v>
      </c>
      <c r="BJ28" s="62" t="s">
        <v>33</v>
      </c>
      <c r="BK28" s="62" t="s">
        <v>32</v>
      </c>
      <c r="BL28" s="76" t="s">
        <v>27</v>
      </c>
      <c r="BM28" s="62" t="s">
        <v>33</v>
      </c>
      <c r="BN28" s="62" t="s">
        <v>32</v>
      </c>
      <c r="BO28" s="76" t="s">
        <v>27</v>
      </c>
      <c r="BP28" s="62" t="s">
        <v>33</v>
      </c>
      <c r="BQ28" s="62" t="s">
        <v>32</v>
      </c>
      <c r="BR28" s="76" t="s">
        <v>27</v>
      </c>
      <c r="BS28" s="62" t="s">
        <v>33</v>
      </c>
      <c r="BT28" s="62" t="s">
        <v>32</v>
      </c>
      <c r="BU28" s="76" t="s">
        <v>27</v>
      </c>
      <c r="BV28" s="62" t="s">
        <v>33</v>
      </c>
      <c r="BW28" s="62" t="s">
        <v>32</v>
      </c>
      <c r="BY28" s="242" t="s">
        <v>185</v>
      </c>
      <c r="BZ28" s="242"/>
      <c r="CA28" s="242"/>
      <c r="CB28" s="242"/>
    </row>
    <row r="29" spans="1:80" ht="15.75" thickBot="1">
      <c r="A29" s="81" t="s">
        <v>41</v>
      </c>
      <c r="B29" s="73" t="s">
        <v>50</v>
      </c>
      <c r="C29" s="73" t="s">
        <v>51</v>
      </c>
      <c r="D29" s="225" t="s">
        <v>229</v>
      </c>
      <c r="E29" t="str">
        <f>CONCATENATE(E26,E27,E28)</f>
        <v>NäraSydNej</v>
      </c>
      <c r="F29" t="str">
        <f>CONCATENATE(F26,F27,F28)</f>
        <v>NäraSydJa</v>
      </c>
      <c r="G29" s="77" t="str">
        <f>D29</f>
        <v>v8-19</v>
      </c>
      <c r="H29" t="str">
        <f>CONCATENATE(H26,H27,H28)</f>
        <v>NäraVästNej</v>
      </c>
      <c r="I29" t="str">
        <f>CONCATENATE(I26,I27,I28)</f>
        <v>NäraVästJa</v>
      </c>
      <c r="J29" s="77" t="str">
        <f>G29</f>
        <v>v8-19</v>
      </c>
      <c r="K29" t="str">
        <f>CONCATENATE(K26,K27,K28)</f>
        <v>NäraÖstNej</v>
      </c>
      <c r="L29" t="str">
        <f>CONCATENATE(L26,L27,L28)</f>
        <v>NäraÖstJa</v>
      </c>
      <c r="M29" s="77" t="str">
        <f>J29</f>
        <v>v8-19</v>
      </c>
      <c r="N29" t="str">
        <f>CONCATENATE(N26,N27,N28)</f>
        <v>NäraNorrNej</v>
      </c>
      <c r="O29" t="str">
        <f>CONCATENATE(O26,O27,O28)</f>
        <v>NäraNorrJa</v>
      </c>
      <c r="P29" s="77" t="str">
        <f>M29</f>
        <v>v8-19</v>
      </c>
      <c r="Q29" t="str">
        <f>CONCATENATE(Q26,Q27,Q28)</f>
        <v>NäraNorrmejerierNej</v>
      </c>
      <c r="R29" t="str">
        <f>CONCATENATE(R26,R27,R28)</f>
        <v>NäraNorrmejerierJa</v>
      </c>
      <c r="S29" s="77" t="str">
        <f>P29</f>
        <v>v8-19</v>
      </c>
      <c r="T29" t="str">
        <f>CONCATENATE(T26,T27,T28)</f>
        <v>NäraSkånemejerierNej</v>
      </c>
      <c r="U29" t="str">
        <f>CONCATENATE(U26,U27,U28)</f>
        <v>NäraSkånemejerierJa</v>
      </c>
      <c r="V29" s="77" t="str">
        <f>M29</f>
        <v>v8-19</v>
      </c>
      <c r="W29" s="78" t="str">
        <f>CONCATENATE(W26,W27,W28)</f>
        <v>SupermarketSydNej</v>
      </c>
      <c r="X29" s="78" t="str">
        <f>CONCATENATE(X26,X27,X28)</f>
        <v>SupermarketSydJa</v>
      </c>
      <c r="Y29" s="77" t="str">
        <f>V29</f>
        <v>v8-19</v>
      </c>
      <c r="Z29" s="78" t="str">
        <f>CONCATENATE(Z26,Z27,Z28)</f>
        <v>SupermarketVästNej</v>
      </c>
      <c r="AA29" s="78" t="str">
        <f>CONCATENATE(AA26,AA27,AA28)</f>
        <v>SupermarketVästJa</v>
      </c>
      <c r="AB29" s="77" t="str">
        <f>Y29</f>
        <v>v8-19</v>
      </c>
      <c r="AC29" s="78" t="str">
        <f>CONCATENATE(AC26,AC27,AC28)</f>
        <v>SupermarketÖstNej</v>
      </c>
      <c r="AD29" s="78" t="str">
        <f>CONCATENATE(AD26,AD27,AD28)</f>
        <v>SupermarketÖstJa</v>
      </c>
      <c r="AE29" s="77" t="str">
        <f>AB29</f>
        <v>v8-19</v>
      </c>
      <c r="AF29" s="78" t="str">
        <f>CONCATENATE(AF26,AF27,AF28)</f>
        <v>SupermarketNorrNej</v>
      </c>
      <c r="AG29" s="78" t="str">
        <f>CONCATENATE(AG26,AG27,AG28)</f>
        <v>SupermarketNorrJa</v>
      </c>
      <c r="AH29" s="77" t="str">
        <f>AE29</f>
        <v>v8-19</v>
      </c>
      <c r="AI29" s="78" t="str">
        <f>CONCATENATE(AI26,AI27,AI28)</f>
        <v>SupermarketNorrmejerierNej</v>
      </c>
      <c r="AJ29" s="78" t="str">
        <f>CONCATENATE(AJ26,AJ27,AJ28)</f>
        <v>SupermarketNorrmejerierJa</v>
      </c>
      <c r="AK29" s="77" t="str">
        <f>AH29</f>
        <v>v8-19</v>
      </c>
      <c r="AL29" s="78" t="str">
        <f>CONCATENATE(AL26,AL27,AL28)</f>
        <v>SupermarketSkånemejerierNej</v>
      </c>
      <c r="AM29" s="78" t="str">
        <f>CONCATENATE(AM26,AM27,AM28)</f>
        <v>SupermarketSkånemejerierJa</v>
      </c>
      <c r="AN29" s="77" t="str">
        <f>AE29</f>
        <v>v8-19</v>
      </c>
      <c r="AO29" s="78" t="str">
        <f>CONCATENATE(AO26,AO27,AO28)</f>
        <v>KvantumSydNej</v>
      </c>
      <c r="AP29" s="78" t="str">
        <f>CONCATENATE(AP26,AP27,AP28)</f>
        <v>KvantumSydJa</v>
      </c>
      <c r="AQ29" s="77" t="str">
        <f>AN29</f>
        <v>v8-19</v>
      </c>
      <c r="AR29" s="78" t="str">
        <f>CONCATENATE(AR26,AR27,AR28)</f>
        <v>KvantumVästNej</v>
      </c>
      <c r="AS29" s="78" t="str">
        <f>CONCATENATE(AS26,AS27,AS28)</f>
        <v>KvantumVästJa</v>
      </c>
      <c r="AT29" s="77" t="str">
        <f>AQ29</f>
        <v>v8-19</v>
      </c>
      <c r="AU29" s="78" t="str">
        <f>CONCATENATE(AU26,AU27,AU28)</f>
        <v>KvantumÖstNej</v>
      </c>
      <c r="AV29" s="78" t="str">
        <f>CONCATENATE(AV26,AV27,AV28)</f>
        <v>KvantumÖstJa</v>
      </c>
      <c r="AW29" s="77" t="str">
        <f>AT29</f>
        <v>v8-19</v>
      </c>
      <c r="AX29" s="78" t="str">
        <f>CONCATENATE(AX26,AX27,AX28)</f>
        <v>KvantumNorrNej</v>
      </c>
      <c r="AY29" s="78" t="str">
        <f>CONCATENATE(AY26,AY27,AY28)</f>
        <v>KvantumNorrJa</v>
      </c>
      <c r="AZ29" s="77" t="str">
        <f>AW29</f>
        <v>v8-19</v>
      </c>
      <c r="BA29" s="78" t="str">
        <f>CONCATENATE(BA26,BA27,BA28)</f>
        <v>KvantumNorrmejerierNej</v>
      </c>
      <c r="BB29" s="78" t="str">
        <f>CONCATENATE(BB26,BB27,BB28)</f>
        <v>KvantumNorrmejerierJa</v>
      </c>
      <c r="BC29" s="77" t="str">
        <f>AZ29</f>
        <v>v8-19</v>
      </c>
      <c r="BD29" s="78" t="str">
        <f>CONCATENATE(BD26,BD27,BD28)</f>
        <v>KvantumSkånemejerierNej</v>
      </c>
      <c r="BE29" s="78" t="str">
        <f>CONCATENATE(BE26,BE27,BE28)</f>
        <v>KvantumSkånemejerierJa</v>
      </c>
      <c r="BF29" s="77" t="str">
        <f>AW29</f>
        <v>v8-19</v>
      </c>
      <c r="BG29" s="78" t="str">
        <f>CONCATENATE(BG26,BG27,BG28)</f>
        <v>MaxiSydNej</v>
      </c>
      <c r="BH29" s="78" t="str">
        <f>CONCATENATE(BH26,BH27,BH28)</f>
        <v>MaxiSydJa</v>
      </c>
      <c r="BI29" s="77" t="str">
        <f>BF29</f>
        <v>v8-19</v>
      </c>
      <c r="BJ29" s="78" t="str">
        <f>CONCATENATE(BJ26,BJ27,BJ28)</f>
        <v>MaxiVästNej</v>
      </c>
      <c r="BK29" s="78" t="str">
        <f>CONCATENATE(BK26,BK27,BK28)</f>
        <v>MaxiVästJa</v>
      </c>
      <c r="BL29" s="77" t="str">
        <f>BI29</f>
        <v>v8-19</v>
      </c>
      <c r="BM29" s="78" t="str">
        <f>CONCATENATE(BM26,BM27,BM28)</f>
        <v>MaxiÖstNej</v>
      </c>
      <c r="BN29" s="78" t="str">
        <f>CONCATENATE(BN26,BN27,BN28)</f>
        <v>MaxiÖstJa</v>
      </c>
      <c r="BO29" s="77" t="str">
        <f>BL29</f>
        <v>v8-19</v>
      </c>
      <c r="BP29" s="78" t="str">
        <f>CONCATENATE(BP26,BP27,BP28)</f>
        <v>MaxiNorrNej</v>
      </c>
      <c r="BQ29" s="78" t="str">
        <f>CONCATENATE(BQ26,BQ27,BQ28)</f>
        <v>MaxiNorrJa</v>
      </c>
      <c r="BR29" s="77" t="str">
        <f>BO29</f>
        <v>v8-19</v>
      </c>
      <c r="BS29" s="78" t="str">
        <f>CONCATENATE(BS26,BS27,BS28)</f>
        <v>MaxiNorrmejerierNej</v>
      </c>
      <c r="BT29" s="78" t="str">
        <f>CONCATENATE(BT26,BT27,BT28)</f>
        <v>MaxiNorrmejerierJa</v>
      </c>
      <c r="BU29" s="77" t="str">
        <f>BR29</f>
        <v>v8-19</v>
      </c>
      <c r="BV29" s="78" t="str">
        <f>CONCATENATE(BV26,BV27,BV28)</f>
        <v>MaxiSkånemejerierNej</v>
      </c>
      <c r="BW29" s="78" t="str">
        <f>CONCATENATE(BW26,BW27,BW28)</f>
        <v>MaxiSkånemejerierJa</v>
      </c>
      <c r="BY29" s="1" t="s">
        <v>10</v>
      </c>
      <c r="BZ29" s="1" t="s">
        <v>9</v>
      </c>
      <c r="CA29" s="1" t="s">
        <v>8</v>
      </c>
      <c r="CB29" s="1" t="s">
        <v>11</v>
      </c>
    </row>
    <row r="30" spans="1:80">
      <c r="A30" s="83" t="s">
        <v>55</v>
      </c>
      <c r="B30" s="65">
        <f>'RR Segment omräkningstal'!J3</f>
        <v>-3.4000000000000002E-2</v>
      </c>
      <c r="C30" s="65">
        <f>'RR Segment omräkningstal'!K3</f>
        <v>-3.5000000000000003E-2</v>
      </c>
      <c r="D30" s="226">
        <v>0.1008308177952433</v>
      </c>
      <c r="E30" s="31">
        <f>D30+$B30</f>
        <v>6.6830817795243302E-2</v>
      </c>
      <c r="F30" s="31">
        <f>D30+$C30</f>
        <v>6.5830817795243302E-2</v>
      </c>
      <c r="G30" s="226">
        <v>9.7412050403596975E-2</v>
      </c>
      <c r="H30" s="31">
        <f>G30+$B30</f>
        <v>6.3412050403596973E-2</v>
      </c>
      <c r="I30" s="31">
        <f>G30+$C30</f>
        <v>6.2412050403596972E-2</v>
      </c>
      <c r="J30" s="226">
        <v>0.10050300272838887</v>
      </c>
      <c r="K30" s="31">
        <f>J30+$B30</f>
        <v>6.6503002728388869E-2</v>
      </c>
      <c r="L30" s="31">
        <f>J30+$C30</f>
        <v>6.5503002728388868E-2</v>
      </c>
      <c r="M30" s="226">
        <v>0.12600410083434702</v>
      </c>
      <c r="N30" s="31">
        <f>M30+$B30</f>
        <v>9.2004100834347013E-2</v>
      </c>
      <c r="O30" s="31">
        <f>M30+$C30</f>
        <v>9.1004100834347013E-2</v>
      </c>
      <c r="P30" s="226">
        <v>0.12478564357974349</v>
      </c>
      <c r="Q30" s="132">
        <f>P30+$B30</f>
        <v>9.0785643579743489E-2</v>
      </c>
      <c r="R30" s="132">
        <f>P30+$C30</f>
        <v>8.9785643579743488E-2</v>
      </c>
      <c r="S30" s="226">
        <v>9.8138197130337029E-2</v>
      </c>
      <c r="T30" s="132">
        <f>S30+$B30</f>
        <v>6.4138197130337027E-2</v>
      </c>
      <c r="U30" s="132">
        <f>S30+$C30</f>
        <v>6.3138197130337026E-2</v>
      </c>
      <c r="V30" s="226">
        <v>0.1008308177952433</v>
      </c>
      <c r="W30" s="31">
        <f>V30+$B30</f>
        <v>6.6830817795243302E-2</v>
      </c>
      <c r="X30" s="31">
        <f>V30+$C30</f>
        <v>6.5830817795243302E-2</v>
      </c>
      <c r="Y30" s="226">
        <v>9.7412050403596975E-2</v>
      </c>
      <c r="Z30" s="31">
        <f>Y30+$B30</f>
        <v>6.3412050403596973E-2</v>
      </c>
      <c r="AA30" s="31">
        <f>Y30+$C30</f>
        <v>6.2412050403596972E-2</v>
      </c>
      <c r="AB30" s="226">
        <v>0.10050300272838887</v>
      </c>
      <c r="AC30" s="31">
        <f>AB30+$B30</f>
        <v>6.6503002728388869E-2</v>
      </c>
      <c r="AD30" s="31">
        <f>AB30+$C30</f>
        <v>6.5503002728388868E-2</v>
      </c>
      <c r="AE30" s="226">
        <v>0.12600410083434702</v>
      </c>
      <c r="AF30" s="31">
        <f>AE30+$B30</f>
        <v>9.2004100834347013E-2</v>
      </c>
      <c r="AG30" s="31">
        <f>AE30+$C30</f>
        <v>9.1004100834347013E-2</v>
      </c>
      <c r="AH30" s="226">
        <v>0.12478564357974349</v>
      </c>
      <c r="AI30" s="132">
        <f>AH30+$B30</f>
        <v>9.0785643579743489E-2</v>
      </c>
      <c r="AJ30" s="132">
        <f>AH30+$C30</f>
        <v>8.9785643579743488E-2</v>
      </c>
      <c r="AK30" s="226">
        <v>9.8138197130337029E-2</v>
      </c>
      <c r="AL30" s="132">
        <f>AK30+$B30</f>
        <v>6.4138197130337027E-2</v>
      </c>
      <c r="AM30" s="132">
        <f>AK30+$C30</f>
        <v>6.3138197130337026E-2</v>
      </c>
      <c r="AN30" s="226">
        <v>9.627013851092317E-2</v>
      </c>
      <c r="AO30" s="31">
        <f>AN30+$B30</f>
        <v>6.2270138510923168E-2</v>
      </c>
      <c r="AP30" s="31">
        <f>AN30+$C30</f>
        <v>6.1270138510923167E-2</v>
      </c>
      <c r="AQ30" s="226">
        <v>9.2376032957497245E-2</v>
      </c>
      <c r="AR30" s="31">
        <f>AQ30+$B30</f>
        <v>5.8376032957497243E-2</v>
      </c>
      <c r="AS30" s="31">
        <f>AQ30+$C30</f>
        <v>5.7376032957497242E-2</v>
      </c>
      <c r="AT30" s="226">
        <v>9.9655429262230338E-2</v>
      </c>
      <c r="AU30" s="31">
        <f>AT30+$B30</f>
        <v>6.5655429262230336E-2</v>
      </c>
      <c r="AV30" s="31">
        <f>AT30+$C30</f>
        <v>6.4655429262230335E-2</v>
      </c>
      <c r="AW30" s="226">
        <v>0.11533182433270622</v>
      </c>
      <c r="AX30" s="31">
        <f>AW30+$B30</f>
        <v>8.1331824332706221E-2</v>
      </c>
      <c r="AY30" s="31">
        <f>AW30+$C30</f>
        <v>8.033182433270622E-2</v>
      </c>
      <c r="AZ30" s="226">
        <v>0.1143182054539507</v>
      </c>
      <c r="BA30" s="132">
        <f>AZ30+$B30</f>
        <v>8.03182054539507E-2</v>
      </c>
      <c r="BB30" s="132">
        <f>AZ30+$C30</f>
        <v>7.9318205453950699E-2</v>
      </c>
      <c r="BC30" s="226">
        <v>9.66663362785041E-2</v>
      </c>
      <c r="BD30" s="132">
        <f>BC30+$B30</f>
        <v>6.2666336278504098E-2</v>
      </c>
      <c r="BE30" s="132">
        <f>BC30+$C30</f>
        <v>6.1666336278504097E-2</v>
      </c>
      <c r="BF30" s="100"/>
      <c r="BG30" s="31">
        <f>BF30+$B30</f>
        <v>-3.4000000000000002E-2</v>
      </c>
      <c r="BH30" s="31">
        <f>BF30+$C30</f>
        <v>-3.5000000000000003E-2</v>
      </c>
      <c r="BI30" s="100"/>
      <c r="BJ30" s="31">
        <f>BI30+$B30</f>
        <v>-3.4000000000000002E-2</v>
      </c>
      <c r="BK30" s="31">
        <f>BI30+$C30</f>
        <v>-3.5000000000000003E-2</v>
      </c>
      <c r="BL30" s="226">
        <v>9.9655429262230338E-2</v>
      </c>
      <c r="BM30" s="31">
        <f>BL30+$B30</f>
        <v>6.5655429262230336E-2</v>
      </c>
      <c r="BN30" s="31">
        <f>BL30+$C30</f>
        <v>6.4655429262230335E-2</v>
      </c>
      <c r="BO30" s="100"/>
      <c r="BP30" s="31">
        <f>BO30+$B30</f>
        <v>-3.4000000000000002E-2</v>
      </c>
      <c r="BQ30" s="31">
        <f>BO30+$C30</f>
        <v>-3.5000000000000003E-2</v>
      </c>
      <c r="BR30" s="100"/>
      <c r="BS30" s="132">
        <f>BR30+$B30</f>
        <v>-3.4000000000000002E-2</v>
      </c>
      <c r="BT30" s="132">
        <f>BR30+$C30</f>
        <v>-3.5000000000000003E-2</v>
      </c>
      <c r="BU30" s="100"/>
      <c r="BV30" s="132">
        <f>BU30+$B30</f>
        <v>-3.4000000000000002E-2</v>
      </c>
      <c r="BW30" s="132">
        <f>BU30+$C30</f>
        <v>-3.5000000000000003E-2</v>
      </c>
      <c r="BY30" s="132">
        <f>AVERAGE(BF30,AN30,V30,D30)</f>
        <v>9.9310591367136603E-2</v>
      </c>
      <c r="BZ30" s="132">
        <f>AVERAGE(BI30,AQ30,Y30,G30)</f>
        <v>9.5733377921563723E-2</v>
      </c>
      <c r="CA30" s="132">
        <f>AVERAGE(BL30,AT30,AB30,J30)</f>
        <v>0.1000792159953096</v>
      </c>
      <c r="CB30" s="132">
        <f>AVERAGE(BO30,AW30,AE30,M30)</f>
        <v>0.12244667533380009</v>
      </c>
    </row>
    <row r="31" spans="1:80">
      <c r="A31" s="84" t="s">
        <v>19</v>
      </c>
      <c r="B31" s="65">
        <f>'RR Segment omräkningstal'!J4</f>
        <v>1.0000000000000002E-2</v>
      </c>
      <c r="C31" s="65">
        <f>'RR Segment omräkningstal'!K4</f>
        <v>5.0000000000000001E-3</v>
      </c>
      <c r="D31" s="227">
        <v>0.11178144627453664</v>
      </c>
      <c r="E31" s="31">
        <f t="shared" ref="E31:E52" si="75">D31+$B31</f>
        <v>0.12178144627453663</v>
      </c>
      <c r="F31" s="31">
        <f t="shared" ref="F31:F52" si="76">D31+$C31</f>
        <v>0.11678144627453664</v>
      </c>
      <c r="G31" s="227">
        <v>0.11118407535281345</v>
      </c>
      <c r="H31" s="31">
        <f t="shared" ref="H31:H52" si="77">G31+$B31</f>
        <v>0.12118407535281345</v>
      </c>
      <c r="I31" s="31">
        <f t="shared" ref="I31:I52" si="78">G31+$C31</f>
        <v>0.11618407535281346</v>
      </c>
      <c r="J31" s="227">
        <v>0.13383401807679879</v>
      </c>
      <c r="K31" s="31">
        <f t="shared" ref="K31:K52" si="79">J31+$B31</f>
        <v>0.1438340180767988</v>
      </c>
      <c r="L31" s="31">
        <f t="shared" ref="L31:L52" si="80">J31+$C31</f>
        <v>0.13883401807679879</v>
      </c>
      <c r="M31" s="227">
        <v>8.5155482208251296E-2</v>
      </c>
      <c r="N31" s="31">
        <f t="shared" ref="N31:N52" si="81">M31+$B31</f>
        <v>9.5155482208251291E-2</v>
      </c>
      <c r="O31" s="31">
        <f t="shared" ref="O31:O52" si="82">M31+$C31</f>
        <v>9.01554822082513E-2</v>
      </c>
      <c r="P31" s="227">
        <v>7.6107618810217159E-2</v>
      </c>
      <c r="Q31" s="132">
        <f t="shared" ref="Q31:Q52" si="83">P31+$B31</f>
        <v>8.6107618810217168E-2</v>
      </c>
      <c r="R31" s="132">
        <f t="shared" ref="R31:R52" si="84">P31+$C31</f>
        <v>8.1107618810217164E-2</v>
      </c>
      <c r="S31" s="227">
        <v>0.13159317186605551</v>
      </c>
      <c r="T31" s="132">
        <f t="shared" ref="T31:T52" si="85">S31+$B31</f>
        <v>0.14159317186605552</v>
      </c>
      <c r="U31" s="132">
        <f t="shared" ref="U31:U52" si="86">S31+$C31</f>
        <v>0.13659317186605552</v>
      </c>
      <c r="V31" s="227">
        <v>0.11178144627453664</v>
      </c>
      <c r="W31" s="31">
        <f t="shared" ref="W31:W52" si="87">V31+$B31</f>
        <v>0.12178144627453663</v>
      </c>
      <c r="X31" s="31">
        <f t="shared" ref="X31:X52" si="88">V31+$C31</f>
        <v>0.11678144627453664</v>
      </c>
      <c r="Y31" s="227">
        <v>0.11118407535281345</v>
      </c>
      <c r="Z31" s="31">
        <f t="shared" ref="Z31:Z52" si="89">Y31+$B31</f>
        <v>0.12118407535281345</v>
      </c>
      <c r="AA31" s="31">
        <f t="shared" ref="AA31:AA52" si="90">Y31+$C31</f>
        <v>0.11618407535281346</v>
      </c>
      <c r="AB31" s="227">
        <v>0.13383401807679879</v>
      </c>
      <c r="AC31" s="31">
        <f t="shared" ref="AC31:AC52" si="91">AB31+$B31</f>
        <v>0.1438340180767988</v>
      </c>
      <c r="AD31" s="31">
        <f t="shared" ref="AD31:AD52" si="92">AB31+$C31</f>
        <v>0.13883401807679879</v>
      </c>
      <c r="AE31" s="227">
        <v>8.5155482208251296E-2</v>
      </c>
      <c r="AF31" s="31">
        <f t="shared" ref="AF31:AF52" si="93">AE31+$B31</f>
        <v>9.5155482208251291E-2</v>
      </c>
      <c r="AG31" s="31">
        <f t="shared" ref="AG31:AG52" si="94">AE31+$C31</f>
        <v>9.01554822082513E-2</v>
      </c>
      <c r="AH31" s="227">
        <v>7.6107618810217159E-2</v>
      </c>
      <c r="AI31" s="132">
        <f t="shared" ref="AI31:AI52" si="95">AH31+$B31</f>
        <v>8.6107618810217168E-2</v>
      </c>
      <c r="AJ31" s="132">
        <f t="shared" ref="AJ31:AJ52" si="96">AH31+$C31</f>
        <v>8.1107618810217164E-2</v>
      </c>
      <c r="AK31" s="227">
        <v>0.13159317186605551</v>
      </c>
      <c r="AL31" s="132">
        <f t="shared" ref="AL31:AL52" si="97">AK31+$B31</f>
        <v>0.14159317186605552</v>
      </c>
      <c r="AM31" s="132">
        <f t="shared" ref="AM31:AM52" si="98">AK31+$C31</f>
        <v>0.13659317186605552</v>
      </c>
      <c r="AN31" s="227">
        <v>0.12972965256287217</v>
      </c>
      <c r="AO31" s="31">
        <f t="shared" ref="AO31:AO52" si="99">AN31+$B31</f>
        <v>0.13972965256287218</v>
      </c>
      <c r="AP31" s="31">
        <f t="shared" ref="AP31:AP52" si="100">AN31+$C31</f>
        <v>0.13472965256287217</v>
      </c>
      <c r="AQ31" s="227">
        <v>0.1253299920158765</v>
      </c>
      <c r="AR31" s="31">
        <f t="shared" ref="AR31:AR52" si="101">AQ31+$B31</f>
        <v>0.1353299920158765</v>
      </c>
      <c r="AS31" s="31">
        <f t="shared" ref="AS31:AS52" si="102">AQ31+$C31</f>
        <v>0.1303299920158765</v>
      </c>
      <c r="AT31" s="227">
        <v>0.13648490003659203</v>
      </c>
      <c r="AU31" s="31">
        <f t="shared" ref="AU31:AU52" si="103">AT31+$B31</f>
        <v>0.14648490003659204</v>
      </c>
      <c r="AV31" s="31">
        <f t="shared" ref="AV31:AV52" si="104">AT31+$C31</f>
        <v>0.14148490003659203</v>
      </c>
      <c r="AW31" s="227">
        <v>9.7334183804949362E-2</v>
      </c>
      <c r="AX31" s="31">
        <f t="shared" ref="AX31:AX52" si="105">AW31+$B31</f>
        <v>0.10733418380494936</v>
      </c>
      <c r="AY31" s="31">
        <f t="shared" ref="AY31:AY52" si="106">AW31+$C31</f>
        <v>0.10233418380494937</v>
      </c>
      <c r="AZ31" s="227">
        <v>9.6266004362838845E-2</v>
      </c>
      <c r="BA31" s="132">
        <f t="shared" ref="BA31:BA52" si="107">AZ31+$B31</f>
        <v>0.10626600436283884</v>
      </c>
      <c r="BB31" s="132">
        <f t="shared" ref="BB31:BB52" si="108">AZ31+$C31</f>
        <v>0.10126600436283885</v>
      </c>
      <c r="BC31" s="227">
        <v>0.14121439841568792</v>
      </c>
      <c r="BD31" s="132">
        <f t="shared" ref="BD31:BD52" si="109">BC31+$B31</f>
        <v>0.15121439841568793</v>
      </c>
      <c r="BE31" s="132">
        <f t="shared" ref="BE31:BE52" si="110">BC31+$C31</f>
        <v>0.14621439841568792</v>
      </c>
      <c r="BF31" s="101"/>
      <c r="BG31" s="31">
        <f t="shared" ref="BG31:BG52" si="111">BF31+$B31</f>
        <v>1.0000000000000002E-2</v>
      </c>
      <c r="BH31" s="31">
        <f t="shared" ref="BH31:BH52" si="112">BF31+$C31</f>
        <v>5.0000000000000001E-3</v>
      </c>
      <c r="BI31" s="101"/>
      <c r="BJ31" s="31">
        <f t="shared" ref="BJ31:BJ52" si="113">BI31+$B31</f>
        <v>1.0000000000000002E-2</v>
      </c>
      <c r="BK31" s="31">
        <f t="shared" ref="BK31:BK52" si="114">BI31+$C31</f>
        <v>5.0000000000000001E-3</v>
      </c>
      <c r="BL31" s="227">
        <v>0.13648490003659203</v>
      </c>
      <c r="BM31" s="31">
        <f t="shared" ref="BM31:BM52" si="115">BL31+$B31</f>
        <v>0.14648490003659204</v>
      </c>
      <c r="BN31" s="31">
        <f t="shared" ref="BN31:BN52" si="116">BL31+$C31</f>
        <v>0.14148490003659203</v>
      </c>
      <c r="BO31" s="101"/>
      <c r="BP31" s="31">
        <f t="shared" ref="BP31:BP52" si="117">BO31+$B31</f>
        <v>1.0000000000000002E-2</v>
      </c>
      <c r="BQ31" s="31">
        <f t="shared" ref="BQ31:BQ52" si="118">BO31+$C31</f>
        <v>5.0000000000000001E-3</v>
      </c>
      <c r="BR31" s="101"/>
      <c r="BS31" s="132">
        <f t="shared" ref="BS31:BS52" si="119">BR31+$B31</f>
        <v>1.0000000000000002E-2</v>
      </c>
      <c r="BT31" s="132">
        <f t="shared" ref="BT31:BT52" si="120">BR31+$C31</f>
        <v>5.0000000000000001E-3</v>
      </c>
      <c r="BU31" s="101"/>
      <c r="BV31" s="132">
        <f t="shared" ref="BV31:BV52" si="121">BU31+$B31</f>
        <v>1.0000000000000002E-2</v>
      </c>
      <c r="BW31" s="132">
        <f t="shared" ref="BW31:BW52" si="122">BU31+$C31</f>
        <v>5.0000000000000001E-3</v>
      </c>
      <c r="BY31" s="132">
        <f t="shared" ref="BY31:BY52" si="123">AVERAGE(BF31,AN31,V31,D31)</f>
        <v>0.1177641817039818</v>
      </c>
      <c r="BZ31" s="132">
        <f t="shared" ref="BZ31:BZ52" si="124">AVERAGE(BI31,AQ31,Y31,G31)</f>
        <v>0.1158993809071678</v>
      </c>
      <c r="CA31" s="132">
        <f t="shared" ref="CA31:CA52" si="125">AVERAGE(BL31,AT31,AB31,J31)</f>
        <v>0.13515945905669541</v>
      </c>
      <c r="CB31" s="132">
        <f t="shared" ref="CB31:CB52" si="126">AVERAGE(BO31,AW31,AE31,M31)</f>
        <v>8.9215049407150651E-2</v>
      </c>
    </row>
    <row r="32" spans="1:80">
      <c r="A32" s="85" t="s">
        <v>56</v>
      </c>
      <c r="B32" s="65">
        <f>'RR Segment omräkningstal'!J5</f>
        <v>8.0000000000000002E-3</v>
      </c>
      <c r="C32" s="65">
        <f>'RR Segment omräkningstal'!K5</f>
        <v>2.3999999999999997E-2</v>
      </c>
      <c r="D32" s="228">
        <v>3.6604040500118715E-2</v>
      </c>
      <c r="E32" s="31">
        <f t="shared" si="75"/>
        <v>4.4604040500118715E-2</v>
      </c>
      <c r="F32" s="31">
        <f t="shared" si="76"/>
        <v>6.0604040500118708E-2</v>
      </c>
      <c r="G32" s="228">
        <v>3.4449067329568893E-2</v>
      </c>
      <c r="H32" s="31">
        <f t="shared" si="77"/>
        <v>4.2449067329568893E-2</v>
      </c>
      <c r="I32" s="31">
        <f t="shared" si="78"/>
        <v>5.8449067329568893E-2</v>
      </c>
      <c r="J32" s="228">
        <v>4.2250701726389624E-2</v>
      </c>
      <c r="K32" s="31">
        <f t="shared" si="79"/>
        <v>5.0250701726389624E-2</v>
      </c>
      <c r="L32" s="31">
        <f t="shared" si="80"/>
        <v>6.6250701726389624E-2</v>
      </c>
      <c r="M32" s="228">
        <v>2.9084681754836587E-2</v>
      </c>
      <c r="N32" s="31">
        <f t="shared" si="81"/>
        <v>3.708468175483659E-2</v>
      </c>
      <c r="O32" s="31">
        <f t="shared" si="82"/>
        <v>5.3084681754836584E-2</v>
      </c>
      <c r="P32" s="228">
        <v>2.8983684520044375E-2</v>
      </c>
      <c r="Q32" s="132">
        <f t="shared" si="83"/>
        <v>3.6983684520044371E-2</v>
      </c>
      <c r="R32" s="132">
        <f t="shared" si="84"/>
        <v>5.2983684520044372E-2</v>
      </c>
      <c r="S32" s="228">
        <v>4.3804073424826458E-2</v>
      </c>
      <c r="T32" s="132">
        <f t="shared" si="85"/>
        <v>5.1804073424826458E-2</v>
      </c>
      <c r="U32" s="132">
        <f t="shared" si="86"/>
        <v>6.7804073424826458E-2</v>
      </c>
      <c r="V32" s="228">
        <v>3.6604040500118715E-2</v>
      </c>
      <c r="W32" s="31">
        <f t="shared" si="87"/>
        <v>4.4604040500118715E-2</v>
      </c>
      <c r="X32" s="31">
        <f t="shared" si="88"/>
        <v>6.0604040500118708E-2</v>
      </c>
      <c r="Y32" s="228">
        <v>3.4449067329568893E-2</v>
      </c>
      <c r="Z32" s="31">
        <f t="shared" si="89"/>
        <v>4.2449067329568893E-2</v>
      </c>
      <c r="AA32" s="31">
        <f t="shared" si="90"/>
        <v>5.8449067329568893E-2</v>
      </c>
      <c r="AB32" s="228">
        <v>4.2250701726389624E-2</v>
      </c>
      <c r="AC32" s="31">
        <f t="shared" si="91"/>
        <v>5.0250701726389624E-2</v>
      </c>
      <c r="AD32" s="31">
        <f t="shared" si="92"/>
        <v>6.6250701726389624E-2</v>
      </c>
      <c r="AE32" s="228">
        <v>2.9084681754836587E-2</v>
      </c>
      <c r="AF32" s="31">
        <f t="shared" si="93"/>
        <v>3.708468175483659E-2</v>
      </c>
      <c r="AG32" s="31">
        <f t="shared" si="94"/>
        <v>5.3084681754836584E-2</v>
      </c>
      <c r="AH32" s="228">
        <v>2.8983684520044375E-2</v>
      </c>
      <c r="AI32" s="132">
        <f t="shared" si="95"/>
        <v>3.6983684520044371E-2</v>
      </c>
      <c r="AJ32" s="132">
        <f t="shared" si="96"/>
        <v>5.2983684520044372E-2</v>
      </c>
      <c r="AK32" s="228">
        <v>4.3804073424826458E-2</v>
      </c>
      <c r="AL32" s="132">
        <f t="shared" si="97"/>
        <v>5.1804073424826458E-2</v>
      </c>
      <c r="AM32" s="132">
        <f t="shared" si="98"/>
        <v>6.7804073424826458E-2</v>
      </c>
      <c r="AN32" s="228">
        <v>3.1690212743929469E-2</v>
      </c>
      <c r="AO32" s="31">
        <f t="shared" si="99"/>
        <v>3.9690212743929469E-2</v>
      </c>
      <c r="AP32" s="31">
        <f t="shared" si="100"/>
        <v>5.5690212743929463E-2</v>
      </c>
      <c r="AQ32" s="228">
        <v>3.0476066974184673E-2</v>
      </c>
      <c r="AR32" s="31">
        <f t="shared" si="101"/>
        <v>3.8476066974184674E-2</v>
      </c>
      <c r="AS32" s="31">
        <f t="shared" si="102"/>
        <v>5.4476066974184667E-2</v>
      </c>
      <c r="AT32" s="228">
        <v>3.1299149068098789E-2</v>
      </c>
      <c r="AU32" s="31">
        <f t="shared" si="103"/>
        <v>3.9299149068098789E-2</v>
      </c>
      <c r="AV32" s="31">
        <f t="shared" si="104"/>
        <v>5.5299149068098782E-2</v>
      </c>
      <c r="AW32" s="228">
        <v>3.049568111366522E-2</v>
      </c>
      <c r="AX32" s="31">
        <f t="shared" si="105"/>
        <v>3.849568111366522E-2</v>
      </c>
      <c r="AY32" s="31">
        <f t="shared" si="106"/>
        <v>5.449568111366522E-2</v>
      </c>
      <c r="AZ32" s="228">
        <v>3.0193220454694119E-2</v>
      </c>
      <c r="BA32" s="132">
        <f t="shared" si="107"/>
        <v>3.8193220454694116E-2</v>
      </c>
      <c r="BB32" s="132">
        <f t="shared" si="108"/>
        <v>5.4193220454694116E-2</v>
      </c>
      <c r="BC32" s="228">
        <v>3.4139236785528077E-2</v>
      </c>
      <c r="BD32" s="132">
        <f t="shared" si="109"/>
        <v>4.2139236785528077E-2</v>
      </c>
      <c r="BE32" s="132">
        <f t="shared" si="110"/>
        <v>5.813923678552807E-2</v>
      </c>
      <c r="BF32" s="102"/>
      <c r="BG32" s="31">
        <f t="shared" si="111"/>
        <v>8.0000000000000002E-3</v>
      </c>
      <c r="BH32" s="31">
        <f t="shared" si="112"/>
        <v>2.3999999999999997E-2</v>
      </c>
      <c r="BI32" s="102"/>
      <c r="BJ32" s="31">
        <f t="shared" si="113"/>
        <v>8.0000000000000002E-3</v>
      </c>
      <c r="BK32" s="31">
        <f t="shared" si="114"/>
        <v>2.3999999999999997E-2</v>
      </c>
      <c r="BL32" s="228">
        <v>3.1299149068098789E-2</v>
      </c>
      <c r="BM32" s="31">
        <f t="shared" si="115"/>
        <v>3.9299149068098789E-2</v>
      </c>
      <c r="BN32" s="31">
        <f t="shared" si="116"/>
        <v>5.5299149068098782E-2</v>
      </c>
      <c r="BO32" s="102"/>
      <c r="BP32" s="31">
        <f t="shared" si="117"/>
        <v>8.0000000000000002E-3</v>
      </c>
      <c r="BQ32" s="31">
        <f t="shared" si="118"/>
        <v>2.3999999999999997E-2</v>
      </c>
      <c r="BR32" s="102"/>
      <c r="BS32" s="132">
        <f t="shared" si="119"/>
        <v>8.0000000000000002E-3</v>
      </c>
      <c r="BT32" s="132">
        <f t="shared" si="120"/>
        <v>2.3999999999999997E-2</v>
      </c>
      <c r="BU32" s="102"/>
      <c r="BV32" s="132">
        <f t="shared" si="121"/>
        <v>8.0000000000000002E-3</v>
      </c>
      <c r="BW32" s="132">
        <f t="shared" si="122"/>
        <v>2.3999999999999997E-2</v>
      </c>
      <c r="BY32" s="132">
        <f t="shared" si="123"/>
        <v>3.4966097914722299E-2</v>
      </c>
      <c r="BZ32" s="132">
        <f t="shared" si="124"/>
        <v>3.3124733877774155E-2</v>
      </c>
      <c r="CA32" s="132">
        <f t="shared" si="125"/>
        <v>3.6774925397244203E-2</v>
      </c>
      <c r="CB32" s="132">
        <f t="shared" si="126"/>
        <v>2.9555014874446131E-2</v>
      </c>
    </row>
    <row r="33" spans="1:80">
      <c r="A33" s="85" t="s">
        <v>57</v>
      </c>
      <c r="B33" s="65">
        <f>'RR Segment omräkningstal'!J6</f>
        <v>6.9999999999999993E-3</v>
      </c>
      <c r="C33" s="65">
        <f>'RR Segment omräkningstal'!K6</f>
        <v>2.3E-2</v>
      </c>
      <c r="D33" s="228">
        <v>2.7702001404675759E-2</v>
      </c>
      <c r="E33" s="31">
        <f t="shared" si="75"/>
        <v>3.4702001404675761E-2</v>
      </c>
      <c r="F33" s="31">
        <f t="shared" si="76"/>
        <v>5.0702001404675762E-2</v>
      </c>
      <c r="G33" s="228">
        <v>3.1470981883634667E-2</v>
      </c>
      <c r="H33" s="31">
        <f t="shared" si="77"/>
        <v>3.8470981883634667E-2</v>
      </c>
      <c r="I33" s="31">
        <f t="shared" si="78"/>
        <v>5.4470981883634667E-2</v>
      </c>
      <c r="J33" s="228">
        <v>2.9826302536692842E-2</v>
      </c>
      <c r="K33" s="31">
        <f t="shared" si="79"/>
        <v>3.6826302536692841E-2</v>
      </c>
      <c r="L33" s="31">
        <f t="shared" si="80"/>
        <v>5.2826302536692842E-2</v>
      </c>
      <c r="M33" s="228">
        <v>2.1465507955755681E-2</v>
      </c>
      <c r="N33" s="31">
        <f t="shared" si="81"/>
        <v>2.846550795575568E-2</v>
      </c>
      <c r="O33" s="31">
        <f t="shared" si="82"/>
        <v>4.4465507955755684E-2</v>
      </c>
      <c r="P33" s="228">
        <v>2.0827488340719211E-2</v>
      </c>
      <c r="Q33" s="132">
        <f t="shared" si="83"/>
        <v>2.7827488340719211E-2</v>
      </c>
      <c r="R33" s="132">
        <f t="shared" si="84"/>
        <v>4.3827488340719215E-2</v>
      </c>
      <c r="S33" s="228">
        <v>2.9989627817589019E-2</v>
      </c>
      <c r="T33" s="132">
        <f t="shared" si="85"/>
        <v>3.6989627817589021E-2</v>
      </c>
      <c r="U33" s="132">
        <f t="shared" si="86"/>
        <v>5.2989627817589022E-2</v>
      </c>
      <c r="V33" s="228">
        <v>2.7702001404675759E-2</v>
      </c>
      <c r="W33" s="31">
        <f t="shared" si="87"/>
        <v>3.4702001404675761E-2</v>
      </c>
      <c r="X33" s="31">
        <f t="shared" si="88"/>
        <v>5.0702001404675762E-2</v>
      </c>
      <c r="Y33" s="228">
        <v>3.1470981883634667E-2</v>
      </c>
      <c r="Z33" s="31">
        <f t="shared" si="89"/>
        <v>3.8470981883634667E-2</v>
      </c>
      <c r="AA33" s="31">
        <f t="shared" si="90"/>
        <v>5.4470981883634667E-2</v>
      </c>
      <c r="AB33" s="228">
        <v>2.9826302536692842E-2</v>
      </c>
      <c r="AC33" s="31">
        <f t="shared" si="91"/>
        <v>3.6826302536692841E-2</v>
      </c>
      <c r="AD33" s="31">
        <f t="shared" si="92"/>
        <v>5.2826302536692842E-2</v>
      </c>
      <c r="AE33" s="228">
        <v>2.1465507955755681E-2</v>
      </c>
      <c r="AF33" s="31">
        <f t="shared" si="93"/>
        <v>2.846550795575568E-2</v>
      </c>
      <c r="AG33" s="31">
        <f t="shared" si="94"/>
        <v>4.4465507955755684E-2</v>
      </c>
      <c r="AH33" s="228">
        <v>2.0827488340719211E-2</v>
      </c>
      <c r="AI33" s="132">
        <f t="shared" si="95"/>
        <v>2.7827488340719211E-2</v>
      </c>
      <c r="AJ33" s="132">
        <f t="shared" si="96"/>
        <v>4.3827488340719215E-2</v>
      </c>
      <c r="AK33" s="228">
        <v>2.9989627817589019E-2</v>
      </c>
      <c r="AL33" s="132">
        <f t="shared" si="97"/>
        <v>3.6989627817589021E-2</v>
      </c>
      <c r="AM33" s="132">
        <f t="shared" si="98"/>
        <v>5.2989627817589022E-2</v>
      </c>
      <c r="AN33" s="228">
        <v>3.0731539067299342E-2</v>
      </c>
      <c r="AO33" s="31">
        <f t="shared" si="99"/>
        <v>3.7731539067299341E-2</v>
      </c>
      <c r="AP33" s="31">
        <f t="shared" si="100"/>
        <v>5.3731539067299341E-2</v>
      </c>
      <c r="AQ33" s="228">
        <v>3.0975577157333799E-2</v>
      </c>
      <c r="AR33" s="31">
        <f t="shared" si="101"/>
        <v>3.7975577157333795E-2</v>
      </c>
      <c r="AS33" s="31">
        <f t="shared" si="102"/>
        <v>5.3975577157333796E-2</v>
      </c>
      <c r="AT33" s="228">
        <v>2.7494401373837282E-2</v>
      </c>
      <c r="AU33" s="31">
        <f t="shared" si="103"/>
        <v>3.4494401373837281E-2</v>
      </c>
      <c r="AV33" s="31">
        <f t="shared" si="104"/>
        <v>5.0494401373837282E-2</v>
      </c>
      <c r="AW33" s="228">
        <v>2.5139993694329985E-2</v>
      </c>
      <c r="AX33" s="31">
        <f t="shared" si="105"/>
        <v>3.2139993694329988E-2</v>
      </c>
      <c r="AY33" s="31">
        <f t="shared" si="106"/>
        <v>4.8139993694329988E-2</v>
      </c>
      <c r="AZ33" s="228">
        <v>2.2373134023601634E-2</v>
      </c>
      <c r="BA33" s="132">
        <f t="shared" si="107"/>
        <v>2.9373134023601633E-2</v>
      </c>
      <c r="BB33" s="132">
        <f t="shared" si="108"/>
        <v>4.537313402360163E-2</v>
      </c>
      <c r="BC33" s="228">
        <v>3.2835500467456029E-2</v>
      </c>
      <c r="BD33" s="132">
        <f t="shared" si="109"/>
        <v>3.9835500467456028E-2</v>
      </c>
      <c r="BE33" s="132">
        <f t="shared" si="110"/>
        <v>5.5835500467456028E-2</v>
      </c>
      <c r="BF33" s="102"/>
      <c r="BG33" s="31">
        <f t="shared" si="111"/>
        <v>6.9999999999999993E-3</v>
      </c>
      <c r="BH33" s="31">
        <f t="shared" si="112"/>
        <v>2.3E-2</v>
      </c>
      <c r="BI33" s="102"/>
      <c r="BJ33" s="31">
        <f t="shared" si="113"/>
        <v>6.9999999999999993E-3</v>
      </c>
      <c r="BK33" s="31">
        <f t="shared" si="114"/>
        <v>2.3E-2</v>
      </c>
      <c r="BL33" s="228">
        <v>2.7494401373837282E-2</v>
      </c>
      <c r="BM33" s="31">
        <f t="shared" si="115"/>
        <v>3.4494401373837281E-2</v>
      </c>
      <c r="BN33" s="31">
        <f t="shared" si="116"/>
        <v>5.0494401373837282E-2</v>
      </c>
      <c r="BO33" s="102"/>
      <c r="BP33" s="31">
        <f t="shared" si="117"/>
        <v>6.9999999999999993E-3</v>
      </c>
      <c r="BQ33" s="31">
        <f t="shared" si="118"/>
        <v>2.3E-2</v>
      </c>
      <c r="BR33" s="102"/>
      <c r="BS33" s="132">
        <f t="shared" si="119"/>
        <v>6.9999999999999993E-3</v>
      </c>
      <c r="BT33" s="132">
        <f t="shared" si="120"/>
        <v>2.3E-2</v>
      </c>
      <c r="BU33" s="102"/>
      <c r="BV33" s="132">
        <f t="shared" si="121"/>
        <v>6.9999999999999993E-3</v>
      </c>
      <c r="BW33" s="132">
        <f t="shared" si="122"/>
        <v>2.3E-2</v>
      </c>
      <c r="BY33" s="132">
        <f t="shared" si="123"/>
        <v>2.8711847292216954E-2</v>
      </c>
      <c r="BZ33" s="132">
        <f t="shared" si="124"/>
        <v>3.1305846974867713E-2</v>
      </c>
      <c r="CA33" s="132">
        <f t="shared" si="125"/>
        <v>2.8660351955265062E-2</v>
      </c>
      <c r="CB33" s="132">
        <f t="shared" si="126"/>
        <v>2.269033653528045E-2</v>
      </c>
    </row>
    <row r="34" spans="1:80">
      <c r="A34" s="86" t="s">
        <v>58</v>
      </c>
      <c r="B34" s="65">
        <f>'RR Segment omräkningstal'!J7</f>
        <v>1.4999999999999999E-2</v>
      </c>
      <c r="C34" s="65">
        <f>'RR Segment omräkningstal'!K7</f>
        <v>1.0999999999999999E-2</v>
      </c>
      <c r="D34" s="229">
        <v>2.6837749975196411E-2</v>
      </c>
      <c r="E34" s="31">
        <f t="shared" si="75"/>
        <v>4.183774997519641E-2</v>
      </c>
      <c r="F34" s="31">
        <f t="shared" si="76"/>
        <v>3.7837749975196414E-2</v>
      </c>
      <c r="G34" s="229">
        <v>3.2072659539603615E-2</v>
      </c>
      <c r="H34" s="31">
        <f t="shared" si="77"/>
        <v>4.7072659539603615E-2</v>
      </c>
      <c r="I34" s="31">
        <f t="shared" si="78"/>
        <v>4.3072659539603611E-2</v>
      </c>
      <c r="J34" s="229">
        <v>3.4831140157829323E-2</v>
      </c>
      <c r="K34" s="31">
        <f t="shared" si="79"/>
        <v>4.9831140157829322E-2</v>
      </c>
      <c r="L34" s="31">
        <f t="shared" si="80"/>
        <v>4.5831140157829325E-2</v>
      </c>
      <c r="M34" s="229">
        <v>2.3842930559052764E-2</v>
      </c>
      <c r="N34" s="31">
        <f t="shared" si="81"/>
        <v>3.884293055905276E-2</v>
      </c>
      <c r="O34" s="31">
        <f t="shared" si="82"/>
        <v>3.4842930559052764E-2</v>
      </c>
      <c r="P34" s="229">
        <v>2.141639600448484E-2</v>
      </c>
      <c r="Q34" s="132">
        <f t="shared" si="83"/>
        <v>3.641639600448484E-2</v>
      </c>
      <c r="R34" s="132">
        <f t="shared" si="84"/>
        <v>3.2416396004484843E-2</v>
      </c>
      <c r="S34" s="229">
        <v>2.6584391530907785E-2</v>
      </c>
      <c r="T34" s="132">
        <f t="shared" si="85"/>
        <v>4.1584391530907788E-2</v>
      </c>
      <c r="U34" s="132">
        <f t="shared" si="86"/>
        <v>3.7584391530907785E-2</v>
      </c>
      <c r="V34" s="229">
        <v>2.6837749975196411E-2</v>
      </c>
      <c r="W34" s="31">
        <f t="shared" si="87"/>
        <v>4.183774997519641E-2</v>
      </c>
      <c r="X34" s="31">
        <f t="shared" si="88"/>
        <v>3.7837749975196414E-2</v>
      </c>
      <c r="Y34" s="229">
        <v>3.2072659539603615E-2</v>
      </c>
      <c r="Z34" s="31">
        <f t="shared" si="89"/>
        <v>4.7072659539603615E-2</v>
      </c>
      <c r="AA34" s="31">
        <f t="shared" si="90"/>
        <v>4.3072659539603611E-2</v>
      </c>
      <c r="AB34" s="229">
        <v>3.4831140157829323E-2</v>
      </c>
      <c r="AC34" s="31">
        <f t="shared" si="91"/>
        <v>4.9831140157829322E-2</v>
      </c>
      <c r="AD34" s="31">
        <f t="shared" si="92"/>
        <v>4.5831140157829325E-2</v>
      </c>
      <c r="AE34" s="229">
        <v>2.3842930559052764E-2</v>
      </c>
      <c r="AF34" s="31">
        <f t="shared" si="93"/>
        <v>3.884293055905276E-2</v>
      </c>
      <c r="AG34" s="31">
        <f t="shared" si="94"/>
        <v>3.4842930559052764E-2</v>
      </c>
      <c r="AH34" s="229">
        <v>2.141639600448484E-2</v>
      </c>
      <c r="AI34" s="132">
        <f t="shared" si="95"/>
        <v>3.641639600448484E-2</v>
      </c>
      <c r="AJ34" s="132">
        <f t="shared" si="96"/>
        <v>3.2416396004484843E-2</v>
      </c>
      <c r="AK34" s="229">
        <v>2.6584391530907785E-2</v>
      </c>
      <c r="AL34" s="132">
        <f t="shared" si="97"/>
        <v>4.1584391530907788E-2</v>
      </c>
      <c r="AM34" s="132">
        <f t="shared" si="98"/>
        <v>3.7584391530907785E-2</v>
      </c>
      <c r="AN34" s="229">
        <v>3.9698597387093047E-2</v>
      </c>
      <c r="AO34" s="31">
        <f t="shared" si="99"/>
        <v>5.4698597387093047E-2</v>
      </c>
      <c r="AP34" s="31">
        <f t="shared" si="100"/>
        <v>5.069859738709305E-2</v>
      </c>
      <c r="AQ34" s="229">
        <v>4.5453500561668948E-2</v>
      </c>
      <c r="AR34" s="31">
        <f t="shared" si="101"/>
        <v>6.0453500561668948E-2</v>
      </c>
      <c r="AS34" s="31">
        <f t="shared" si="102"/>
        <v>5.6453500561668951E-2</v>
      </c>
      <c r="AT34" s="229">
        <v>4.1472226188625082E-2</v>
      </c>
      <c r="AU34" s="31">
        <f t="shared" si="103"/>
        <v>5.6472226188625081E-2</v>
      </c>
      <c r="AV34" s="31">
        <f t="shared" si="104"/>
        <v>5.2472226188625085E-2</v>
      </c>
      <c r="AW34" s="229">
        <v>3.8963793404354477E-2</v>
      </c>
      <c r="AX34" s="31">
        <f t="shared" si="105"/>
        <v>5.3963793404354476E-2</v>
      </c>
      <c r="AY34" s="31">
        <f t="shared" si="106"/>
        <v>4.9963793404354473E-2</v>
      </c>
      <c r="AZ34" s="229">
        <v>3.7728358330103934E-2</v>
      </c>
      <c r="BA34" s="132">
        <f t="shared" si="107"/>
        <v>5.2728358330103933E-2</v>
      </c>
      <c r="BB34" s="132">
        <f t="shared" si="108"/>
        <v>4.872835833010393E-2</v>
      </c>
      <c r="BC34" s="229">
        <v>3.9372469998933908E-2</v>
      </c>
      <c r="BD34" s="132">
        <f t="shared" si="109"/>
        <v>5.4372469998933907E-2</v>
      </c>
      <c r="BE34" s="132">
        <f t="shared" si="110"/>
        <v>5.0372469998933911E-2</v>
      </c>
      <c r="BF34" s="103"/>
      <c r="BG34" s="31">
        <f t="shared" si="111"/>
        <v>1.4999999999999999E-2</v>
      </c>
      <c r="BH34" s="31">
        <f t="shared" si="112"/>
        <v>1.0999999999999999E-2</v>
      </c>
      <c r="BI34" s="103"/>
      <c r="BJ34" s="31">
        <f t="shared" si="113"/>
        <v>1.4999999999999999E-2</v>
      </c>
      <c r="BK34" s="31">
        <f t="shared" si="114"/>
        <v>1.0999999999999999E-2</v>
      </c>
      <c r="BL34" s="229">
        <v>4.1472226188625082E-2</v>
      </c>
      <c r="BM34" s="31">
        <f t="shared" si="115"/>
        <v>5.6472226188625081E-2</v>
      </c>
      <c r="BN34" s="31">
        <f t="shared" si="116"/>
        <v>5.2472226188625085E-2</v>
      </c>
      <c r="BO34" s="103"/>
      <c r="BP34" s="31">
        <f t="shared" si="117"/>
        <v>1.4999999999999999E-2</v>
      </c>
      <c r="BQ34" s="31">
        <f t="shared" si="118"/>
        <v>1.0999999999999999E-2</v>
      </c>
      <c r="BR34" s="103"/>
      <c r="BS34" s="132">
        <f t="shared" si="119"/>
        <v>1.4999999999999999E-2</v>
      </c>
      <c r="BT34" s="132">
        <f t="shared" si="120"/>
        <v>1.0999999999999999E-2</v>
      </c>
      <c r="BU34" s="103"/>
      <c r="BV34" s="132">
        <f t="shared" si="121"/>
        <v>1.4999999999999999E-2</v>
      </c>
      <c r="BW34" s="132">
        <f t="shared" si="122"/>
        <v>1.0999999999999999E-2</v>
      </c>
      <c r="BY34" s="132">
        <f t="shared" si="123"/>
        <v>3.1124699112495286E-2</v>
      </c>
      <c r="BZ34" s="132">
        <f t="shared" si="124"/>
        <v>3.6532939880292055E-2</v>
      </c>
      <c r="CA34" s="132">
        <f t="shared" si="125"/>
        <v>3.8151683173227202E-2</v>
      </c>
      <c r="CB34" s="132">
        <f t="shared" si="126"/>
        <v>2.8883218174153333E-2</v>
      </c>
    </row>
    <row r="35" spans="1:80">
      <c r="A35" s="86" t="s">
        <v>59</v>
      </c>
      <c r="B35" s="65">
        <f>'RR Segment omräkningstal'!J8</f>
        <v>3.0000000000000001E-3</v>
      </c>
      <c r="C35" s="65">
        <f>'RR Segment omräkningstal'!K8</f>
        <v>-2E-3</v>
      </c>
      <c r="D35" s="229">
        <v>4.5014817138326717E-2</v>
      </c>
      <c r="E35" s="31">
        <f t="shared" si="75"/>
        <v>4.8014817138326719E-2</v>
      </c>
      <c r="F35" s="31">
        <f t="shared" si="76"/>
        <v>4.3014817138326715E-2</v>
      </c>
      <c r="G35" s="229">
        <v>4.1567255563416394E-2</v>
      </c>
      <c r="H35" s="31">
        <f t="shared" si="77"/>
        <v>4.4567255563416397E-2</v>
      </c>
      <c r="I35" s="31">
        <f t="shared" si="78"/>
        <v>3.9567255563416392E-2</v>
      </c>
      <c r="J35" s="229">
        <v>4.3863912043057188E-2</v>
      </c>
      <c r="K35" s="31">
        <f t="shared" si="79"/>
        <v>4.686391204305719E-2</v>
      </c>
      <c r="L35" s="31">
        <f t="shared" si="80"/>
        <v>4.1863912043057186E-2</v>
      </c>
      <c r="M35" s="229">
        <v>6.9536008990980003E-2</v>
      </c>
      <c r="N35" s="31">
        <f t="shared" si="81"/>
        <v>7.2536008990980005E-2</v>
      </c>
      <c r="O35" s="31">
        <f t="shared" si="82"/>
        <v>6.7536008990980001E-2</v>
      </c>
      <c r="P35" s="229">
        <v>7.8090267750234824E-2</v>
      </c>
      <c r="Q35" s="132">
        <f t="shared" si="83"/>
        <v>8.1090267750234826E-2</v>
      </c>
      <c r="R35" s="132">
        <f t="shared" si="84"/>
        <v>7.6090267750234822E-2</v>
      </c>
      <c r="S35" s="229">
        <v>4.232779969526388E-2</v>
      </c>
      <c r="T35" s="132">
        <f t="shared" si="85"/>
        <v>4.5327799695263883E-2</v>
      </c>
      <c r="U35" s="132">
        <f t="shared" si="86"/>
        <v>4.0327799695263879E-2</v>
      </c>
      <c r="V35" s="229">
        <v>4.5014817138326717E-2</v>
      </c>
      <c r="W35" s="31">
        <f t="shared" si="87"/>
        <v>4.8014817138326719E-2</v>
      </c>
      <c r="X35" s="31">
        <f t="shared" si="88"/>
        <v>4.3014817138326715E-2</v>
      </c>
      <c r="Y35" s="229">
        <v>4.1567255563416394E-2</v>
      </c>
      <c r="Z35" s="31">
        <f t="shared" si="89"/>
        <v>4.4567255563416397E-2</v>
      </c>
      <c r="AA35" s="31">
        <f t="shared" si="90"/>
        <v>3.9567255563416392E-2</v>
      </c>
      <c r="AB35" s="229">
        <v>4.3863912043057188E-2</v>
      </c>
      <c r="AC35" s="31">
        <f t="shared" si="91"/>
        <v>4.686391204305719E-2</v>
      </c>
      <c r="AD35" s="31">
        <f t="shared" si="92"/>
        <v>4.1863912043057186E-2</v>
      </c>
      <c r="AE35" s="229">
        <v>6.9536008990980003E-2</v>
      </c>
      <c r="AF35" s="31">
        <f t="shared" si="93"/>
        <v>7.2536008990980005E-2</v>
      </c>
      <c r="AG35" s="31">
        <f t="shared" si="94"/>
        <v>6.7536008990980001E-2</v>
      </c>
      <c r="AH35" s="229">
        <v>7.8090267750234824E-2</v>
      </c>
      <c r="AI35" s="132">
        <f t="shared" si="95"/>
        <v>8.1090267750234826E-2</v>
      </c>
      <c r="AJ35" s="132">
        <f t="shared" si="96"/>
        <v>7.6090267750234822E-2</v>
      </c>
      <c r="AK35" s="229">
        <v>4.232779969526388E-2</v>
      </c>
      <c r="AL35" s="132">
        <f t="shared" si="97"/>
        <v>4.5327799695263883E-2</v>
      </c>
      <c r="AM35" s="132">
        <f t="shared" si="98"/>
        <v>4.0327799695263879E-2</v>
      </c>
      <c r="AN35" s="229">
        <v>4.1113142100309606E-2</v>
      </c>
      <c r="AO35" s="31">
        <f t="shared" si="99"/>
        <v>4.4113142100309609E-2</v>
      </c>
      <c r="AP35" s="31">
        <f t="shared" si="100"/>
        <v>3.9113142100309604E-2</v>
      </c>
      <c r="AQ35" s="229">
        <v>3.7571104674757091E-2</v>
      </c>
      <c r="AR35" s="31">
        <f t="shared" si="101"/>
        <v>4.0571104674757094E-2</v>
      </c>
      <c r="AS35" s="31">
        <f t="shared" si="102"/>
        <v>3.557110467475709E-2</v>
      </c>
      <c r="AT35" s="229">
        <v>4.1965123340192707E-2</v>
      </c>
      <c r="AU35" s="31">
        <f t="shared" si="103"/>
        <v>4.496512334019271E-2</v>
      </c>
      <c r="AV35" s="31">
        <f t="shared" si="104"/>
        <v>3.9965123340192706E-2</v>
      </c>
      <c r="AW35" s="229">
        <v>6.3387690116484305E-2</v>
      </c>
      <c r="AX35" s="31">
        <f t="shared" si="105"/>
        <v>6.6387690116484308E-2</v>
      </c>
      <c r="AY35" s="31">
        <f t="shared" si="106"/>
        <v>6.1387690116484303E-2</v>
      </c>
      <c r="AZ35" s="229">
        <v>6.8959357267030355E-2</v>
      </c>
      <c r="BA35" s="132">
        <f t="shared" si="107"/>
        <v>7.1959357267030358E-2</v>
      </c>
      <c r="BB35" s="132">
        <f t="shared" si="108"/>
        <v>6.6959357267030353E-2</v>
      </c>
      <c r="BC35" s="229">
        <v>3.8418326801682508E-2</v>
      </c>
      <c r="BD35" s="132">
        <f t="shared" si="109"/>
        <v>4.141832680168251E-2</v>
      </c>
      <c r="BE35" s="132">
        <f t="shared" si="110"/>
        <v>3.6418326801682506E-2</v>
      </c>
      <c r="BF35" s="103"/>
      <c r="BG35" s="31">
        <f t="shared" si="111"/>
        <v>3.0000000000000001E-3</v>
      </c>
      <c r="BH35" s="31">
        <f t="shared" si="112"/>
        <v>-2E-3</v>
      </c>
      <c r="BI35" s="103"/>
      <c r="BJ35" s="31">
        <f t="shared" si="113"/>
        <v>3.0000000000000001E-3</v>
      </c>
      <c r="BK35" s="31">
        <f t="shared" si="114"/>
        <v>-2E-3</v>
      </c>
      <c r="BL35" s="229">
        <v>4.1965123340192707E-2</v>
      </c>
      <c r="BM35" s="31">
        <f t="shared" si="115"/>
        <v>4.496512334019271E-2</v>
      </c>
      <c r="BN35" s="31">
        <f t="shared" si="116"/>
        <v>3.9965123340192706E-2</v>
      </c>
      <c r="BO35" s="103"/>
      <c r="BP35" s="31">
        <f t="shared" si="117"/>
        <v>3.0000000000000001E-3</v>
      </c>
      <c r="BQ35" s="31">
        <f t="shared" si="118"/>
        <v>-2E-3</v>
      </c>
      <c r="BR35" s="103"/>
      <c r="BS35" s="132">
        <f t="shared" si="119"/>
        <v>3.0000000000000001E-3</v>
      </c>
      <c r="BT35" s="132">
        <f t="shared" si="120"/>
        <v>-2E-3</v>
      </c>
      <c r="BU35" s="103"/>
      <c r="BV35" s="132">
        <f t="shared" si="121"/>
        <v>3.0000000000000001E-3</v>
      </c>
      <c r="BW35" s="132">
        <f t="shared" si="122"/>
        <v>-2E-3</v>
      </c>
      <c r="BY35" s="132">
        <f t="shared" si="123"/>
        <v>4.3714258792321013E-2</v>
      </c>
      <c r="BZ35" s="132">
        <f t="shared" si="124"/>
        <v>4.0235205267196629E-2</v>
      </c>
      <c r="CA35" s="132">
        <f t="shared" si="125"/>
        <v>4.2914517691624951E-2</v>
      </c>
      <c r="CB35" s="132">
        <f t="shared" si="126"/>
        <v>6.7486569366148108E-2</v>
      </c>
    </row>
    <row r="36" spans="1:80">
      <c r="A36" s="86" t="s">
        <v>60</v>
      </c>
      <c r="B36" s="65">
        <f>'RR Segment omräkningstal'!J9</f>
        <v>2.3999999999999997E-2</v>
      </c>
      <c r="C36" s="65">
        <f>'RR Segment omräkningstal'!K9</f>
        <v>1.8999999999999996E-2</v>
      </c>
      <c r="D36" s="229">
        <v>4.8299043819435575E-2</v>
      </c>
      <c r="E36" s="31">
        <f t="shared" si="75"/>
        <v>7.2299043819435568E-2</v>
      </c>
      <c r="F36" s="31">
        <f t="shared" si="76"/>
        <v>6.7299043819435578E-2</v>
      </c>
      <c r="G36" s="229">
        <v>4.7908780412528426E-2</v>
      </c>
      <c r="H36" s="31">
        <f t="shared" si="77"/>
        <v>7.190878041252842E-2</v>
      </c>
      <c r="I36" s="31">
        <f t="shared" si="78"/>
        <v>6.6908780412528429E-2</v>
      </c>
      <c r="J36" s="229">
        <v>4.3274232757039413E-2</v>
      </c>
      <c r="K36" s="31">
        <f t="shared" si="79"/>
        <v>6.7274232757039407E-2</v>
      </c>
      <c r="L36" s="31">
        <f t="shared" si="80"/>
        <v>6.2274232757039409E-2</v>
      </c>
      <c r="M36" s="229">
        <v>3.8250849537615011E-2</v>
      </c>
      <c r="N36" s="31">
        <f t="shared" si="81"/>
        <v>6.2250849537615005E-2</v>
      </c>
      <c r="O36" s="31">
        <f t="shared" si="82"/>
        <v>5.7250849537615008E-2</v>
      </c>
      <c r="P36" s="229">
        <v>3.3907166662515566E-2</v>
      </c>
      <c r="Q36" s="132">
        <f t="shared" si="83"/>
        <v>5.7907166662515566E-2</v>
      </c>
      <c r="R36" s="132">
        <f t="shared" si="84"/>
        <v>5.2907166662515562E-2</v>
      </c>
      <c r="S36" s="229">
        <v>4.394939242559566E-2</v>
      </c>
      <c r="T36" s="132">
        <f t="shared" si="85"/>
        <v>6.7949392425595653E-2</v>
      </c>
      <c r="U36" s="132">
        <f t="shared" si="86"/>
        <v>6.2949392425595663E-2</v>
      </c>
      <c r="V36" s="229">
        <v>4.8299043819435575E-2</v>
      </c>
      <c r="W36" s="31">
        <f t="shared" si="87"/>
        <v>7.2299043819435568E-2</v>
      </c>
      <c r="X36" s="31">
        <f t="shared" si="88"/>
        <v>6.7299043819435578E-2</v>
      </c>
      <c r="Y36" s="229">
        <v>4.7908780412528426E-2</v>
      </c>
      <c r="Z36" s="31">
        <f t="shared" si="89"/>
        <v>7.190878041252842E-2</v>
      </c>
      <c r="AA36" s="31">
        <f t="shared" si="90"/>
        <v>6.6908780412528429E-2</v>
      </c>
      <c r="AB36" s="229">
        <v>4.3274232757039413E-2</v>
      </c>
      <c r="AC36" s="31">
        <f t="shared" si="91"/>
        <v>6.7274232757039407E-2</v>
      </c>
      <c r="AD36" s="31">
        <f t="shared" si="92"/>
        <v>6.2274232757039409E-2</v>
      </c>
      <c r="AE36" s="229">
        <v>3.8250849537615011E-2</v>
      </c>
      <c r="AF36" s="31">
        <f t="shared" si="93"/>
        <v>6.2250849537615005E-2</v>
      </c>
      <c r="AG36" s="31">
        <f t="shared" si="94"/>
        <v>5.7250849537615008E-2</v>
      </c>
      <c r="AH36" s="229">
        <v>3.3907166662515566E-2</v>
      </c>
      <c r="AI36" s="132">
        <f t="shared" si="95"/>
        <v>5.7907166662515566E-2</v>
      </c>
      <c r="AJ36" s="132">
        <f t="shared" si="96"/>
        <v>5.2907166662515562E-2</v>
      </c>
      <c r="AK36" s="229">
        <v>4.394939242559566E-2</v>
      </c>
      <c r="AL36" s="132">
        <f t="shared" si="97"/>
        <v>6.7949392425595653E-2</v>
      </c>
      <c r="AM36" s="132">
        <f t="shared" si="98"/>
        <v>6.2949392425595663E-2</v>
      </c>
      <c r="AN36" s="229">
        <v>4.9490382961632433E-2</v>
      </c>
      <c r="AO36" s="31">
        <f t="shared" si="99"/>
        <v>7.3490382961632433E-2</v>
      </c>
      <c r="AP36" s="31">
        <f t="shared" si="100"/>
        <v>6.8490382961632429E-2</v>
      </c>
      <c r="AQ36" s="229">
        <v>4.871263754273232E-2</v>
      </c>
      <c r="AR36" s="31">
        <f t="shared" si="101"/>
        <v>7.2712637542732314E-2</v>
      </c>
      <c r="AS36" s="31">
        <f t="shared" si="102"/>
        <v>6.7712637542732323E-2</v>
      </c>
      <c r="AT36" s="229">
        <v>4.3143901813481725E-2</v>
      </c>
      <c r="AU36" s="31">
        <f t="shared" si="103"/>
        <v>6.7143901813481718E-2</v>
      </c>
      <c r="AV36" s="31">
        <f t="shared" si="104"/>
        <v>6.2143901813481721E-2</v>
      </c>
      <c r="AW36" s="229">
        <v>3.993059319862044E-2</v>
      </c>
      <c r="AX36" s="31">
        <f t="shared" si="105"/>
        <v>6.3930593198620433E-2</v>
      </c>
      <c r="AY36" s="31">
        <f t="shared" si="106"/>
        <v>5.8930593198620436E-2</v>
      </c>
      <c r="AZ36" s="229">
        <v>3.5937264224595179E-2</v>
      </c>
      <c r="BA36" s="132">
        <f t="shared" si="107"/>
        <v>5.993726422459518E-2</v>
      </c>
      <c r="BB36" s="132">
        <f t="shared" si="108"/>
        <v>5.4937264224595175E-2</v>
      </c>
      <c r="BC36" s="229">
        <v>4.6021263216214282E-2</v>
      </c>
      <c r="BD36" s="132">
        <f t="shared" si="109"/>
        <v>7.0021263216214283E-2</v>
      </c>
      <c r="BE36" s="132">
        <f t="shared" si="110"/>
        <v>6.5021263216214278E-2</v>
      </c>
      <c r="BF36" s="103"/>
      <c r="BG36" s="31">
        <f t="shared" si="111"/>
        <v>2.3999999999999997E-2</v>
      </c>
      <c r="BH36" s="31">
        <f t="shared" si="112"/>
        <v>1.8999999999999996E-2</v>
      </c>
      <c r="BI36" s="103"/>
      <c r="BJ36" s="31">
        <f t="shared" si="113"/>
        <v>2.3999999999999997E-2</v>
      </c>
      <c r="BK36" s="31">
        <f t="shared" si="114"/>
        <v>1.8999999999999996E-2</v>
      </c>
      <c r="BL36" s="229">
        <v>4.3143901813481725E-2</v>
      </c>
      <c r="BM36" s="31">
        <f t="shared" si="115"/>
        <v>6.7143901813481718E-2</v>
      </c>
      <c r="BN36" s="31">
        <f t="shared" si="116"/>
        <v>6.2143901813481721E-2</v>
      </c>
      <c r="BO36" s="103"/>
      <c r="BP36" s="31">
        <f t="shared" si="117"/>
        <v>2.3999999999999997E-2</v>
      </c>
      <c r="BQ36" s="31">
        <f t="shared" si="118"/>
        <v>1.8999999999999996E-2</v>
      </c>
      <c r="BR36" s="103"/>
      <c r="BS36" s="132">
        <f t="shared" si="119"/>
        <v>2.3999999999999997E-2</v>
      </c>
      <c r="BT36" s="132">
        <f t="shared" si="120"/>
        <v>1.8999999999999996E-2</v>
      </c>
      <c r="BU36" s="103"/>
      <c r="BV36" s="132">
        <f t="shared" si="121"/>
        <v>2.3999999999999997E-2</v>
      </c>
      <c r="BW36" s="132">
        <f t="shared" si="122"/>
        <v>1.8999999999999996E-2</v>
      </c>
      <c r="BY36" s="132">
        <f t="shared" si="123"/>
        <v>4.8696156866834518E-2</v>
      </c>
      <c r="BZ36" s="132">
        <f t="shared" si="124"/>
        <v>4.8176732789263065E-2</v>
      </c>
      <c r="CA36" s="132">
        <f t="shared" si="125"/>
        <v>4.3209067285260569E-2</v>
      </c>
      <c r="CB36" s="132">
        <f t="shared" si="126"/>
        <v>3.8810764091283485E-2</v>
      </c>
    </row>
    <row r="37" spans="1:80">
      <c r="A37" s="86" t="s">
        <v>61</v>
      </c>
      <c r="B37" s="65">
        <f>'RR Segment omräkningstal'!J10</f>
        <v>3.0000000000000001E-3</v>
      </c>
      <c r="C37" s="65">
        <f>'RR Segment omräkningstal'!K10</f>
        <v>1E-3</v>
      </c>
      <c r="D37" s="229">
        <v>4.3383569283592209E-3</v>
      </c>
      <c r="E37" s="31">
        <f t="shared" si="75"/>
        <v>7.338356928359221E-3</v>
      </c>
      <c r="F37" s="31">
        <f t="shared" si="76"/>
        <v>5.3383569283592209E-3</v>
      </c>
      <c r="G37" s="229">
        <v>4.0374585065747516E-3</v>
      </c>
      <c r="H37" s="31">
        <f t="shared" si="77"/>
        <v>7.0374585065747517E-3</v>
      </c>
      <c r="I37" s="31">
        <f t="shared" si="78"/>
        <v>5.0374585065747516E-3</v>
      </c>
      <c r="J37" s="229">
        <v>5.8054133389179368E-3</v>
      </c>
      <c r="K37" s="31">
        <f t="shared" si="79"/>
        <v>8.8054133389179369E-3</v>
      </c>
      <c r="L37" s="31">
        <f t="shared" si="80"/>
        <v>6.8054133389179369E-3</v>
      </c>
      <c r="M37" s="229">
        <v>3.5817725310870398E-3</v>
      </c>
      <c r="N37" s="31">
        <f t="shared" si="81"/>
        <v>6.5817725310870403E-3</v>
      </c>
      <c r="O37" s="31">
        <f t="shared" si="82"/>
        <v>4.5817725310870402E-3</v>
      </c>
      <c r="P37" s="229">
        <v>4.4510798047074336E-3</v>
      </c>
      <c r="Q37" s="132">
        <f t="shared" si="83"/>
        <v>7.4510798047074337E-3</v>
      </c>
      <c r="R37" s="132">
        <f t="shared" si="84"/>
        <v>5.4510798047074337E-3</v>
      </c>
      <c r="S37" s="229">
        <v>4.9673380827961969E-3</v>
      </c>
      <c r="T37" s="132">
        <f t="shared" si="85"/>
        <v>7.9673380827961979E-3</v>
      </c>
      <c r="U37" s="132">
        <f t="shared" si="86"/>
        <v>5.967338082796197E-3</v>
      </c>
      <c r="V37" s="229">
        <v>4.3383569283592209E-3</v>
      </c>
      <c r="W37" s="31">
        <f t="shared" si="87"/>
        <v>7.338356928359221E-3</v>
      </c>
      <c r="X37" s="31">
        <f t="shared" si="88"/>
        <v>5.3383569283592209E-3</v>
      </c>
      <c r="Y37" s="229">
        <v>4.0374585065747516E-3</v>
      </c>
      <c r="Z37" s="31">
        <f t="shared" si="89"/>
        <v>7.0374585065747517E-3</v>
      </c>
      <c r="AA37" s="31">
        <f t="shared" si="90"/>
        <v>5.0374585065747516E-3</v>
      </c>
      <c r="AB37" s="229">
        <v>5.8054133389179368E-3</v>
      </c>
      <c r="AC37" s="31">
        <f t="shared" si="91"/>
        <v>8.8054133389179369E-3</v>
      </c>
      <c r="AD37" s="31">
        <f t="shared" si="92"/>
        <v>6.8054133389179369E-3</v>
      </c>
      <c r="AE37" s="229">
        <v>3.5817725310870398E-3</v>
      </c>
      <c r="AF37" s="31">
        <f t="shared" si="93"/>
        <v>6.5817725310870403E-3</v>
      </c>
      <c r="AG37" s="31">
        <f t="shared" si="94"/>
        <v>4.5817725310870402E-3</v>
      </c>
      <c r="AH37" s="229">
        <v>4.4510798047074336E-3</v>
      </c>
      <c r="AI37" s="132">
        <f t="shared" si="95"/>
        <v>7.4510798047074337E-3</v>
      </c>
      <c r="AJ37" s="132">
        <f t="shared" si="96"/>
        <v>5.4510798047074337E-3</v>
      </c>
      <c r="AK37" s="229">
        <v>4.9673380827961969E-3</v>
      </c>
      <c r="AL37" s="132">
        <f t="shared" si="97"/>
        <v>7.9673380827961979E-3</v>
      </c>
      <c r="AM37" s="132">
        <f t="shared" si="98"/>
        <v>5.967338082796197E-3</v>
      </c>
      <c r="AN37" s="229">
        <v>9.2157907825374061E-3</v>
      </c>
      <c r="AO37" s="31">
        <f t="shared" si="99"/>
        <v>1.2215790782537407E-2</v>
      </c>
      <c r="AP37" s="31">
        <f t="shared" si="100"/>
        <v>1.0215790782537405E-2</v>
      </c>
      <c r="AQ37" s="229">
        <v>9.1122138666488925E-3</v>
      </c>
      <c r="AR37" s="31">
        <f t="shared" si="101"/>
        <v>1.2112213866648892E-2</v>
      </c>
      <c r="AS37" s="31">
        <f t="shared" si="102"/>
        <v>1.0112213866648893E-2</v>
      </c>
      <c r="AT37" s="229">
        <v>1.0552482813538147E-2</v>
      </c>
      <c r="AU37" s="31">
        <f t="shared" si="103"/>
        <v>1.3552482813538148E-2</v>
      </c>
      <c r="AV37" s="31">
        <f t="shared" si="104"/>
        <v>1.1552482813538146E-2</v>
      </c>
      <c r="AW37" s="229">
        <v>8.3044501182046558E-3</v>
      </c>
      <c r="AX37" s="31">
        <f t="shared" si="105"/>
        <v>1.1304450118204655E-2</v>
      </c>
      <c r="AY37" s="31">
        <f t="shared" si="106"/>
        <v>9.3044501182046567E-3</v>
      </c>
      <c r="AZ37" s="229">
        <v>9.4039434572075614E-3</v>
      </c>
      <c r="BA37" s="132">
        <f t="shared" si="107"/>
        <v>1.2403943457207561E-2</v>
      </c>
      <c r="BB37" s="132">
        <f t="shared" si="108"/>
        <v>1.0403943457207562E-2</v>
      </c>
      <c r="BC37" s="229">
        <v>1.0198907036133385E-2</v>
      </c>
      <c r="BD37" s="132">
        <f t="shared" si="109"/>
        <v>1.3198907036133384E-2</v>
      </c>
      <c r="BE37" s="132">
        <f t="shared" si="110"/>
        <v>1.1198907036133385E-2</v>
      </c>
      <c r="BF37" s="103"/>
      <c r="BG37" s="31">
        <f t="shared" si="111"/>
        <v>3.0000000000000001E-3</v>
      </c>
      <c r="BH37" s="31">
        <f t="shared" si="112"/>
        <v>1E-3</v>
      </c>
      <c r="BI37" s="103"/>
      <c r="BJ37" s="31">
        <f t="shared" si="113"/>
        <v>3.0000000000000001E-3</v>
      </c>
      <c r="BK37" s="31">
        <f t="shared" si="114"/>
        <v>1E-3</v>
      </c>
      <c r="BL37" s="229">
        <v>1.0552482813538147E-2</v>
      </c>
      <c r="BM37" s="31">
        <f t="shared" si="115"/>
        <v>1.3552482813538148E-2</v>
      </c>
      <c r="BN37" s="31">
        <f t="shared" si="116"/>
        <v>1.1552482813538146E-2</v>
      </c>
      <c r="BO37" s="103"/>
      <c r="BP37" s="31">
        <f t="shared" si="117"/>
        <v>3.0000000000000001E-3</v>
      </c>
      <c r="BQ37" s="31">
        <f t="shared" si="118"/>
        <v>1E-3</v>
      </c>
      <c r="BR37" s="103"/>
      <c r="BS37" s="132">
        <f t="shared" si="119"/>
        <v>3.0000000000000001E-3</v>
      </c>
      <c r="BT37" s="132">
        <f t="shared" si="120"/>
        <v>1E-3</v>
      </c>
      <c r="BU37" s="103"/>
      <c r="BV37" s="132">
        <f t="shared" si="121"/>
        <v>3.0000000000000001E-3</v>
      </c>
      <c r="BW37" s="132">
        <f t="shared" si="122"/>
        <v>1E-3</v>
      </c>
      <c r="BY37" s="132">
        <f t="shared" si="123"/>
        <v>5.9641682130852818E-3</v>
      </c>
      <c r="BZ37" s="132">
        <f t="shared" si="124"/>
        <v>5.7290436265994655E-3</v>
      </c>
      <c r="CA37" s="132">
        <f t="shared" si="125"/>
        <v>8.1789480762280414E-3</v>
      </c>
      <c r="CB37" s="132">
        <f t="shared" si="126"/>
        <v>5.1559983934595785E-3</v>
      </c>
    </row>
    <row r="38" spans="1:80">
      <c r="A38" s="86" t="s">
        <v>62</v>
      </c>
      <c r="B38" s="65">
        <f>'RR Segment omräkningstal'!J11</f>
        <v>-1E-3</v>
      </c>
      <c r="C38" s="65">
        <f>'RR Segment omräkningstal'!K11</f>
        <v>-6.000000000000001E-3</v>
      </c>
      <c r="D38" s="229">
        <v>2.8147664446010738E-2</v>
      </c>
      <c r="E38" s="31">
        <f t="shared" si="75"/>
        <v>2.7147664446010737E-2</v>
      </c>
      <c r="F38" s="31">
        <f t="shared" si="76"/>
        <v>2.2147664446010736E-2</v>
      </c>
      <c r="G38" s="229">
        <v>3.4249208754471204E-2</v>
      </c>
      <c r="H38" s="31">
        <f t="shared" si="77"/>
        <v>3.3249208754471203E-2</v>
      </c>
      <c r="I38" s="31">
        <f t="shared" si="78"/>
        <v>2.8249208754471202E-2</v>
      </c>
      <c r="J38" s="229">
        <v>3.8829463169430367E-2</v>
      </c>
      <c r="K38" s="31">
        <f t="shared" si="79"/>
        <v>3.7829463169430366E-2</v>
      </c>
      <c r="L38" s="31">
        <f t="shared" si="80"/>
        <v>3.2829463169430369E-2</v>
      </c>
      <c r="M38" s="229">
        <v>2.0367992687448697E-2</v>
      </c>
      <c r="N38" s="31">
        <f t="shared" si="81"/>
        <v>1.9367992687448696E-2</v>
      </c>
      <c r="O38" s="31">
        <f t="shared" si="82"/>
        <v>1.4367992687448695E-2</v>
      </c>
      <c r="P38" s="229">
        <v>1.7443070372304505E-2</v>
      </c>
      <c r="Q38" s="132">
        <f t="shared" si="83"/>
        <v>1.6443070372304504E-2</v>
      </c>
      <c r="R38" s="132">
        <f t="shared" si="84"/>
        <v>1.1443070372304503E-2</v>
      </c>
      <c r="S38" s="229">
        <v>2.7788773100182577E-2</v>
      </c>
      <c r="T38" s="132">
        <f t="shared" si="85"/>
        <v>2.6788773100182576E-2</v>
      </c>
      <c r="U38" s="132">
        <f t="shared" si="86"/>
        <v>2.1788773100182575E-2</v>
      </c>
      <c r="V38" s="229">
        <v>2.8147664446010738E-2</v>
      </c>
      <c r="W38" s="31">
        <f t="shared" si="87"/>
        <v>2.7147664446010737E-2</v>
      </c>
      <c r="X38" s="31">
        <f t="shared" si="88"/>
        <v>2.2147664446010736E-2</v>
      </c>
      <c r="Y38" s="229">
        <v>3.4249208754471204E-2</v>
      </c>
      <c r="Z38" s="31">
        <f t="shared" si="89"/>
        <v>3.3249208754471203E-2</v>
      </c>
      <c r="AA38" s="31">
        <f t="shared" si="90"/>
        <v>2.8249208754471202E-2</v>
      </c>
      <c r="AB38" s="229">
        <v>3.8829463169430367E-2</v>
      </c>
      <c r="AC38" s="31">
        <f t="shared" si="91"/>
        <v>3.7829463169430366E-2</v>
      </c>
      <c r="AD38" s="31">
        <f t="shared" si="92"/>
        <v>3.2829463169430369E-2</v>
      </c>
      <c r="AE38" s="229">
        <v>2.0367992687448697E-2</v>
      </c>
      <c r="AF38" s="31">
        <f t="shared" si="93"/>
        <v>1.9367992687448696E-2</v>
      </c>
      <c r="AG38" s="31">
        <f t="shared" si="94"/>
        <v>1.4367992687448695E-2</v>
      </c>
      <c r="AH38" s="229">
        <v>1.7443070372304505E-2</v>
      </c>
      <c r="AI38" s="132">
        <f t="shared" si="95"/>
        <v>1.6443070372304504E-2</v>
      </c>
      <c r="AJ38" s="132">
        <f t="shared" si="96"/>
        <v>1.1443070372304503E-2</v>
      </c>
      <c r="AK38" s="229">
        <v>2.7788773100182577E-2</v>
      </c>
      <c r="AL38" s="132">
        <f t="shared" si="97"/>
        <v>2.6788773100182576E-2</v>
      </c>
      <c r="AM38" s="132">
        <f t="shared" si="98"/>
        <v>2.1788773100182575E-2</v>
      </c>
      <c r="AN38" s="229">
        <v>3.0358880986413681E-2</v>
      </c>
      <c r="AO38" s="31">
        <f t="shared" si="99"/>
        <v>2.935888098641368E-2</v>
      </c>
      <c r="AP38" s="31">
        <f t="shared" si="100"/>
        <v>2.4358880986413679E-2</v>
      </c>
      <c r="AQ38" s="229">
        <v>3.5723153573033468E-2</v>
      </c>
      <c r="AR38" s="31">
        <f t="shared" si="101"/>
        <v>3.4723153573033468E-2</v>
      </c>
      <c r="AS38" s="31">
        <f t="shared" si="102"/>
        <v>2.9723153573033467E-2</v>
      </c>
      <c r="AT38" s="229">
        <v>3.9338180307040851E-2</v>
      </c>
      <c r="AU38" s="31">
        <f t="shared" si="103"/>
        <v>3.8338180307040851E-2</v>
      </c>
      <c r="AV38" s="31">
        <f t="shared" si="104"/>
        <v>3.3338180307040853E-2</v>
      </c>
      <c r="AW38" s="229">
        <v>2.1805146443321311E-2</v>
      </c>
      <c r="AX38" s="31">
        <f t="shared" si="105"/>
        <v>2.080514644332131E-2</v>
      </c>
      <c r="AY38" s="31">
        <f t="shared" si="106"/>
        <v>1.5805146443321309E-2</v>
      </c>
      <c r="AZ38" s="229">
        <v>1.9903657585828096E-2</v>
      </c>
      <c r="BA38" s="132">
        <f t="shared" si="107"/>
        <v>1.8903657585828095E-2</v>
      </c>
      <c r="BB38" s="132">
        <f t="shared" si="108"/>
        <v>1.3903657585828094E-2</v>
      </c>
      <c r="BC38" s="229">
        <v>2.8931653850566619E-2</v>
      </c>
      <c r="BD38" s="132">
        <f t="shared" si="109"/>
        <v>2.7931653850566618E-2</v>
      </c>
      <c r="BE38" s="132">
        <f t="shared" si="110"/>
        <v>2.2931653850566617E-2</v>
      </c>
      <c r="BF38" s="103"/>
      <c r="BG38" s="31">
        <f t="shared" si="111"/>
        <v>-1E-3</v>
      </c>
      <c r="BH38" s="31">
        <f t="shared" si="112"/>
        <v>-6.000000000000001E-3</v>
      </c>
      <c r="BI38" s="103"/>
      <c r="BJ38" s="31">
        <f t="shared" si="113"/>
        <v>-1E-3</v>
      </c>
      <c r="BK38" s="31">
        <f t="shared" si="114"/>
        <v>-6.000000000000001E-3</v>
      </c>
      <c r="BL38" s="229">
        <v>3.9338180307040851E-2</v>
      </c>
      <c r="BM38" s="31">
        <f t="shared" si="115"/>
        <v>3.8338180307040851E-2</v>
      </c>
      <c r="BN38" s="31">
        <f t="shared" si="116"/>
        <v>3.3338180307040853E-2</v>
      </c>
      <c r="BO38" s="103"/>
      <c r="BP38" s="31">
        <f t="shared" si="117"/>
        <v>-1E-3</v>
      </c>
      <c r="BQ38" s="31">
        <f t="shared" si="118"/>
        <v>-6.000000000000001E-3</v>
      </c>
      <c r="BR38" s="103"/>
      <c r="BS38" s="132">
        <f t="shared" si="119"/>
        <v>-1E-3</v>
      </c>
      <c r="BT38" s="132">
        <f t="shared" si="120"/>
        <v>-6.000000000000001E-3</v>
      </c>
      <c r="BU38" s="103"/>
      <c r="BV38" s="132">
        <f t="shared" si="121"/>
        <v>-1E-3</v>
      </c>
      <c r="BW38" s="132">
        <f t="shared" si="122"/>
        <v>-6.000000000000001E-3</v>
      </c>
      <c r="BY38" s="132">
        <f t="shared" si="123"/>
        <v>2.8884736626145057E-2</v>
      </c>
      <c r="BZ38" s="132">
        <f t="shared" si="124"/>
        <v>3.4740523693991963E-2</v>
      </c>
      <c r="CA38" s="132">
        <f t="shared" si="125"/>
        <v>3.9083821738235609E-2</v>
      </c>
      <c r="CB38" s="132">
        <f t="shared" si="126"/>
        <v>2.0847043939406232E-2</v>
      </c>
    </row>
    <row r="39" spans="1:80">
      <c r="A39" s="87" t="s">
        <v>20</v>
      </c>
      <c r="B39" s="65">
        <f>'RR Segment omräkningstal'!J12</f>
        <v>-3.1E-2</v>
      </c>
      <c r="C39" s="65">
        <f>'RR Segment omräkningstal'!K12</f>
        <v>-3.2000000000000001E-2</v>
      </c>
      <c r="D39" s="230">
        <v>7.4385294045874073E-2</v>
      </c>
      <c r="E39" s="31">
        <f t="shared" si="75"/>
        <v>4.3385294045874073E-2</v>
      </c>
      <c r="F39" s="31">
        <f t="shared" si="76"/>
        <v>4.2385294045874072E-2</v>
      </c>
      <c r="G39" s="230">
        <v>7.463430347359809E-2</v>
      </c>
      <c r="H39" s="31">
        <f t="shared" si="77"/>
        <v>4.3634303473598091E-2</v>
      </c>
      <c r="I39" s="31">
        <f t="shared" si="78"/>
        <v>4.263430347359809E-2</v>
      </c>
      <c r="J39" s="230">
        <v>6.4564321334880645E-2</v>
      </c>
      <c r="K39" s="31">
        <f t="shared" si="79"/>
        <v>3.3564321334880645E-2</v>
      </c>
      <c r="L39" s="31">
        <f t="shared" si="80"/>
        <v>3.2564321334880644E-2</v>
      </c>
      <c r="M39" s="230">
        <v>7.5536672841873959E-2</v>
      </c>
      <c r="N39" s="31">
        <f t="shared" si="81"/>
        <v>4.4536672841873959E-2</v>
      </c>
      <c r="O39" s="31">
        <f t="shared" si="82"/>
        <v>4.3536672841873958E-2</v>
      </c>
      <c r="P39" s="230">
        <v>7.4180752455617352E-2</v>
      </c>
      <c r="Q39" s="132">
        <f t="shared" si="83"/>
        <v>4.3180752455617352E-2</v>
      </c>
      <c r="R39" s="132">
        <f t="shared" si="84"/>
        <v>4.2180752455617351E-2</v>
      </c>
      <c r="S39" s="230">
        <v>6.4337276415175448E-2</v>
      </c>
      <c r="T39" s="132">
        <f t="shared" si="85"/>
        <v>3.3337276415175449E-2</v>
      </c>
      <c r="U39" s="132">
        <f t="shared" si="86"/>
        <v>3.2337276415175448E-2</v>
      </c>
      <c r="V39" s="230">
        <v>7.4385294045874073E-2</v>
      </c>
      <c r="W39" s="31">
        <f t="shared" si="87"/>
        <v>4.3385294045874073E-2</v>
      </c>
      <c r="X39" s="31">
        <f t="shared" si="88"/>
        <v>4.2385294045874072E-2</v>
      </c>
      <c r="Y39" s="230">
        <v>7.463430347359809E-2</v>
      </c>
      <c r="Z39" s="31">
        <f t="shared" si="89"/>
        <v>4.3634303473598091E-2</v>
      </c>
      <c r="AA39" s="31">
        <f t="shared" si="90"/>
        <v>4.263430347359809E-2</v>
      </c>
      <c r="AB39" s="230">
        <v>6.4564321334880645E-2</v>
      </c>
      <c r="AC39" s="31">
        <f t="shared" si="91"/>
        <v>3.3564321334880645E-2</v>
      </c>
      <c r="AD39" s="31">
        <f t="shared" si="92"/>
        <v>3.2564321334880644E-2</v>
      </c>
      <c r="AE39" s="230">
        <v>7.5536672841873959E-2</v>
      </c>
      <c r="AF39" s="31">
        <f t="shared" si="93"/>
        <v>4.4536672841873959E-2</v>
      </c>
      <c r="AG39" s="31">
        <f t="shared" si="94"/>
        <v>4.3536672841873958E-2</v>
      </c>
      <c r="AH39" s="230">
        <v>7.4180752455617352E-2</v>
      </c>
      <c r="AI39" s="132">
        <f t="shared" si="95"/>
        <v>4.3180752455617352E-2</v>
      </c>
      <c r="AJ39" s="132">
        <f t="shared" si="96"/>
        <v>4.2180752455617351E-2</v>
      </c>
      <c r="AK39" s="230">
        <v>6.4337276415175448E-2</v>
      </c>
      <c r="AL39" s="132">
        <f t="shared" si="97"/>
        <v>3.3337276415175449E-2</v>
      </c>
      <c r="AM39" s="132">
        <f t="shared" si="98"/>
        <v>3.2337276415175448E-2</v>
      </c>
      <c r="AN39" s="230">
        <v>7.7930708055641049E-2</v>
      </c>
      <c r="AO39" s="31">
        <f t="shared" si="99"/>
        <v>4.6930708055641049E-2</v>
      </c>
      <c r="AP39" s="31">
        <f t="shared" si="100"/>
        <v>4.5930708055641048E-2</v>
      </c>
      <c r="AQ39" s="230">
        <v>8.0857255695785321E-2</v>
      </c>
      <c r="AR39" s="31">
        <f t="shared" si="101"/>
        <v>4.9857255695785321E-2</v>
      </c>
      <c r="AS39" s="31">
        <f t="shared" si="102"/>
        <v>4.885725569578532E-2</v>
      </c>
      <c r="AT39" s="230">
        <v>7.7322507646807204E-2</v>
      </c>
      <c r="AU39" s="31">
        <f t="shared" si="103"/>
        <v>4.6322507646807204E-2</v>
      </c>
      <c r="AV39" s="31">
        <f t="shared" si="104"/>
        <v>4.5322507646807203E-2</v>
      </c>
      <c r="AW39" s="230">
        <v>7.5048181148321527E-2</v>
      </c>
      <c r="AX39" s="31">
        <f t="shared" si="105"/>
        <v>4.4048181148321527E-2</v>
      </c>
      <c r="AY39" s="31">
        <f t="shared" si="106"/>
        <v>4.3048181148321527E-2</v>
      </c>
      <c r="AZ39" s="230">
        <v>7.2973213300964165E-2</v>
      </c>
      <c r="BA39" s="132">
        <f t="shared" si="107"/>
        <v>4.1973213300964166E-2</v>
      </c>
      <c r="BB39" s="132">
        <f t="shared" si="108"/>
        <v>4.0973213300964165E-2</v>
      </c>
      <c r="BC39" s="230">
        <v>7.3440782061531498E-2</v>
      </c>
      <c r="BD39" s="132">
        <f t="shared" si="109"/>
        <v>4.2440782061531498E-2</v>
      </c>
      <c r="BE39" s="132">
        <f t="shared" si="110"/>
        <v>4.1440782061531498E-2</v>
      </c>
      <c r="BF39" s="104"/>
      <c r="BG39" s="31">
        <f t="shared" si="111"/>
        <v>-3.1E-2</v>
      </c>
      <c r="BH39" s="31">
        <f t="shared" si="112"/>
        <v>-3.2000000000000001E-2</v>
      </c>
      <c r="BI39" s="104"/>
      <c r="BJ39" s="31">
        <f t="shared" si="113"/>
        <v>-3.1E-2</v>
      </c>
      <c r="BK39" s="31">
        <f t="shared" si="114"/>
        <v>-3.2000000000000001E-2</v>
      </c>
      <c r="BL39" s="230">
        <v>7.7322507646807204E-2</v>
      </c>
      <c r="BM39" s="31">
        <f t="shared" si="115"/>
        <v>4.6322507646807204E-2</v>
      </c>
      <c r="BN39" s="31">
        <f t="shared" si="116"/>
        <v>4.5322507646807203E-2</v>
      </c>
      <c r="BO39" s="104"/>
      <c r="BP39" s="31">
        <f t="shared" si="117"/>
        <v>-3.1E-2</v>
      </c>
      <c r="BQ39" s="31">
        <f t="shared" si="118"/>
        <v>-3.2000000000000001E-2</v>
      </c>
      <c r="BR39" s="104"/>
      <c r="BS39" s="132">
        <f t="shared" si="119"/>
        <v>-3.1E-2</v>
      </c>
      <c r="BT39" s="132">
        <f t="shared" si="120"/>
        <v>-3.2000000000000001E-2</v>
      </c>
      <c r="BU39" s="104"/>
      <c r="BV39" s="132">
        <f t="shared" si="121"/>
        <v>-3.1E-2</v>
      </c>
      <c r="BW39" s="132">
        <f t="shared" si="122"/>
        <v>-3.2000000000000001E-2</v>
      </c>
      <c r="BY39" s="132">
        <f t="shared" si="123"/>
        <v>7.5567098715796407E-2</v>
      </c>
      <c r="BZ39" s="132">
        <f t="shared" si="124"/>
        <v>7.6708620880993825E-2</v>
      </c>
      <c r="CA39" s="132">
        <f t="shared" si="125"/>
        <v>7.0943414490843931E-2</v>
      </c>
      <c r="CB39" s="132">
        <f t="shared" si="126"/>
        <v>7.5373842277356481E-2</v>
      </c>
    </row>
    <row r="40" spans="1:80">
      <c r="A40" s="88" t="s">
        <v>63</v>
      </c>
      <c r="B40" s="65">
        <f>'RR Segment omräkningstal'!J13</f>
        <v>-1E-3</v>
      </c>
      <c r="C40" s="65">
        <f>'RR Segment omräkningstal'!K13</f>
        <v>-1E-3</v>
      </c>
      <c r="D40" s="231">
        <v>4.3548154675356207E-2</v>
      </c>
      <c r="E40" s="31">
        <f t="shared" si="75"/>
        <v>4.2548154675356206E-2</v>
      </c>
      <c r="F40" s="31">
        <f t="shared" si="76"/>
        <v>4.2548154675356206E-2</v>
      </c>
      <c r="G40" s="231">
        <v>4.2107802068895334E-2</v>
      </c>
      <c r="H40" s="31">
        <f t="shared" si="77"/>
        <v>4.1107802068895333E-2</v>
      </c>
      <c r="I40" s="31">
        <f t="shared" si="78"/>
        <v>4.1107802068895333E-2</v>
      </c>
      <c r="J40" s="231">
        <v>3.6299777888808817E-2</v>
      </c>
      <c r="K40" s="31">
        <f t="shared" si="79"/>
        <v>3.5299777888808816E-2</v>
      </c>
      <c r="L40" s="31">
        <f t="shared" si="80"/>
        <v>3.5299777888808816E-2</v>
      </c>
      <c r="M40" s="231">
        <v>4.5097932064050876E-2</v>
      </c>
      <c r="N40" s="31">
        <f t="shared" si="81"/>
        <v>4.4097932064050875E-2</v>
      </c>
      <c r="O40" s="31">
        <f t="shared" si="82"/>
        <v>4.4097932064050875E-2</v>
      </c>
      <c r="P40" s="231">
        <v>4.175933745932349E-2</v>
      </c>
      <c r="Q40" s="132">
        <f t="shared" si="83"/>
        <v>4.0759337459323489E-2</v>
      </c>
      <c r="R40" s="132">
        <f t="shared" si="84"/>
        <v>4.0759337459323489E-2</v>
      </c>
      <c r="S40" s="231">
        <v>4.1670146008413934E-2</v>
      </c>
      <c r="T40" s="132">
        <f t="shared" si="85"/>
        <v>4.0670146008413934E-2</v>
      </c>
      <c r="U40" s="132">
        <f t="shared" si="86"/>
        <v>4.0670146008413934E-2</v>
      </c>
      <c r="V40" s="231">
        <v>4.3548154675356207E-2</v>
      </c>
      <c r="W40" s="31">
        <f t="shared" si="87"/>
        <v>4.2548154675356206E-2</v>
      </c>
      <c r="X40" s="31">
        <f t="shared" si="88"/>
        <v>4.2548154675356206E-2</v>
      </c>
      <c r="Y40" s="231">
        <v>4.2107802068895334E-2</v>
      </c>
      <c r="Z40" s="31">
        <f t="shared" si="89"/>
        <v>4.1107802068895333E-2</v>
      </c>
      <c r="AA40" s="31">
        <f t="shared" si="90"/>
        <v>4.1107802068895333E-2</v>
      </c>
      <c r="AB40" s="231">
        <v>3.6299777888808817E-2</v>
      </c>
      <c r="AC40" s="31">
        <f t="shared" si="91"/>
        <v>3.5299777888808816E-2</v>
      </c>
      <c r="AD40" s="31">
        <f t="shared" si="92"/>
        <v>3.5299777888808816E-2</v>
      </c>
      <c r="AE40" s="231">
        <v>4.5097932064050876E-2</v>
      </c>
      <c r="AF40" s="31">
        <f t="shared" si="93"/>
        <v>4.4097932064050875E-2</v>
      </c>
      <c r="AG40" s="31">
        <f t="shared" si="94"/>
        <v>4.4097932064050875E-2</v>
      </c>
      <c r="AH40" s="231">
        <v>4.175933745932349E-2</v>
      </c>
      <c r="AI40" s="132">
        <f t="shared" si="95"/>
        <v>4.0759337459323489E-2</v>
      </c>
      <c r="AJ40" s="132">
        <f t="shared" si="96"/>
        <v>4.0759337459323489E-2</v>
      </c>
      <c r="AK40" s="231">
        <v>4.1670146008413934E-2</v>
      </c>
      <c r="AL40" s="132">
        <f t="shared" si="97"/>
        <v>4.0670146008413934E-2</v>
      </c>
      <c r="AM40" s="132">
        <f t="shared" si="98"/>
        <v>4.0670146008413934E-2</v>
      </c>
      <c r="AN40" s="231">
        <v>4.8096610014967504E-2</v>
      </c>
      <c r="AO40" s="31">
        <f t="shared" si="99"/>
        <v>4.7096610014967503E-2</v>
      </c>
      <c r="AP40" s="31">
        <f t="shared" si="100"/>
        <v>4.7096610014967503E-2</v>
      </c>
      <c r="AQ40" s="231">
        <v>4.7991101897816288E-2</v>
      </c>
      <c r="AR40" s="31">
        <f t="shared" si="101"/>
        <v>4.6991101897816287E-2</v>
      </c>
      <c r="AS40" s="31">
        <f t="shared" si="102"/>
        <v>4.6991101897816287E-2</v>
      </c>
      <c r="AT40" s="231">
        <v>4.1406642055327979E-2</v>
      </c>
      <c r="AU40" s="31">
        <f t="shared" si="103"/>
        <v>4.0406642055327978E-2</v>
      </c>
      <c r="AV40" s="31">
        <f t="shared" si="104"/>
        <v>4.0406642055327978E-2</v>
      </c>
      <c r="AW40" s="231">
        <v>4.8396706087175362E-2</v>
      </c>
      <c r="AX40" s="31">
        <f t="shared" si="105"/>
        <v>4.7396706087175361E-2</v>
      </c>
      <c r="AY40" s="31">
        <f t="shared" si="106"/>
        <v>4.7396706087175361E-2</v>
      </c>
      <c r="AZ40" s="231">
        <v>4.6807079259042053E-2</v>
      </c>
      <c r="BA40" s="132">
        <f t="shared" si="107"/>
        <v>4.5807079259042052E-2</v>
      </c>
      <c r="BB40" s="132">
        <f t="shared" si="108"/>
        <v>4.5807079259042052E-2</v>
      </c>
      <c r="BC40" s="231">
        <v>4.5804585174605443E-2</v>
      </c>
      <c r="BD40" s="132">
        <f t="shared" si="109"/>
        <v>4.4804585174605442E-2</v>
      </c>
      <c r="BE40" s="132">
        <f t="shared" si="110"/>
        <v>4.4804585174605442E-2</v>
      </c>
      <c r="BF40" s="105"/>
      <c r="BG40" s="31">
        <f t="shared" si="111"/>
        <v>-1E-3</v>
      </c>
      <c r="BH40" s="31">
        <f t="shared" si="112"/>
        <v>-1E-3</v>
      </c>
      <c r="BI40" s="105"/>
      <c r="BJ40" s="31">
        <f t="shared" si="113"/>
        <v>-1E-3</v>
      </c>
      <c r="BK40" s="31">
        <f t="shared" si="114"/>
        <v>-1E-3</v>
      </c>
      <c r="BL40" s="231">
        <v>4.1406642055327979E-2</v>
      </c>
      <c r="BM40" s="31">
        <f t="shared" si="115"/>
        <v>4.0406642055327978E-2</v>
      </c>
      <c r="BN40" s="31">
        <f t="shared" si="116"/>
        <v>4.0406642055327978E-2</v>
      </c>
      <c r="BO40" s="105"/>
      <c r="BP40" s="31">
        <f t="shared" si="117"/>
        <v>-1E-3</v>
      </c>
      <c r="BQ40" s="31">
        <f t="shared" si="118"/>
        <v>-1E-3</v>
      </c>
      <c r="BR40" s="105"/>
      <c r="BS40" s="132">
        <f t="shared" si="119"/>
        <v>-1E-3</v>
      </c>
      <c r="BT40" s="132">
        <f t="shared" si="120"/>
        <v>-1E-3</v>
      </c>
      <c r="BU40" s="105"/>
      <c r="BV40" s="132">
        <f t="shared" si="121"/>
        <v>-1E-3</v>
      </c>
      <c r="BW40" s="132">
        <f t="shared" si="122"/>
        <v>-1E-3</v>
      </c>
      <c r="BY40" s="132">
        <f t="shared" si="123"/>
        <v>4.5064306455226633E-2</v>
      </c>
      <c r="BZ40" s="132">
        <f t="shared" si="124"/>
        <v>4.4068902011868992E-2</v>
      </c>
      <c r="CA40" s="132">
        <f t="shared" si="125"/>
        <v>3.8853209972068398E-2</v>
      </c>
      <c r="CB40" s="132">
        <f t="shared" si="126"/>
        <v>4.6197523405092374E-2</v>
      </c>
    </row>
    <row r="41" spans="1:80">
      <c r="A41" s="88" t="s">
        <v>64</v>
      </c>
      <c r="B41" s="65">
        <f>'RR Segment omräkningstal'!J14</f>
        <v>-3.0000000000000001E-3</v>
      </c>
      <c r="C41" s="65">
        <f>'RR Segment omräkningstal'!K14</f>
        <v>-3.0000000000000001E-3</v>
      </c>
      <c r="D41" s="231">
        <v>6.1122810804995339E-3</v>
      </c>
      <c r="E41" s="31">
        <f t="shared" si="75"/>
        <v>3.1122810804995339E-3</v>
      </c>
      <c r="F41" s="31">
        <f t="shared" si="76"/>
        <v>3.1122810804995339E-3</v>
      </c>
      <c r="G41" s="231">
        <v>6.4093121134089701E-3</v>
      </c>
      <c r="H41" s="31">
        <f t="shared" si="77"/>
        <v>3.40931211340897E-3</v>
      </c>
      <c r="I41" s="31">
        <f t="shared" si="78"/>
        <v>3.40931211340897E-3</v>
      </c>
      <c r="J41" s="231">
        <v>6.2316277921836754E-3</v>
      </c>
      <c r="K41" s="31">
        <f t="shared" si="79"/>
        <v>3.2316277921836754E-3</v>
      </c>
      <c r="L41" s="31">
        <f t="shared" si="80"/>
        <v>3.2316277921836754E-3</v>
      </c>
      <c r="M41" s="231">
        <v>5.8625519391281395E-3</v>
      </c>
      <c r="N41" s="31">
        <f t="shared" si="81"/>
        <v>2.8625519391281395E-3</v>
      </c>
      <c r="O41" s="31">
        <f t="shared" si="82"/>
        <v>2.8625519391281395E-3</v>
      </c>
      <c r="P41" s="231">
        <v>5.0494560992081971E-3</v>
      </c>
      <c r="Q41" s="132">
        <f t="shared" si="83"/>
        <v>2.0494560992081971E-3</v>
      </c>
      <c r="R41" s="132">
        <f t="shared" si="84"/>
        <v>2.0494560992081971E-3</v>
      </c>
      <c r="S41" s="231">
        <v>6.1737336680731201E-3</v>
      </c>
      <c r="T41" s="132">
        <f t="shared" si="85"/>
        <v>3.17373366807312E-3</v>
      </c>
      <c r="U41" s="132">
        <f t="shared" si="86"/>
        <v>3.17373366807312E-3</v>
      </c>
      <c r="V41" s="231">
        <v>6.1122810804995339E-3</v>
      </c>
      <c r="W41" s="31">
        <f t="shared" si="87"/>
        <v>3.1122810804995339E-3</v>
      </c>
      <c r="X41" s="31">
        <f t="shared" si="88"/>
        <v>3.1122810804995339E-3</v>
      </c>
      <c r="Y41" s="231">
        <v>6.4093121134089701E-3</v>
      </c>
      <c r="Z41" s="31">
        <f t="shared" si="89"/>
        <v>3.40931211340897E-3</v>
      </c>
      <c r="AA41" s="31">
        <f t="shared" si="90"/>
        <v>3.40931211340897E-3</v>
      </c>
      <c r="AB41" s="231">
        <v>6.2316277921836754E-3</v>
      </c>
      <c r="AC41" s="31">
        <f t="shared" si="91"/>
        <v>3.2316277921836754E-3</v>
      </c>
      <c r="AD41" s="31">
        <f t="shared" si="92"/>
        <v>3.2316277921836754E-3</v>
      </c>
      <c r="AE41" s="231">
        <v>5.8625519391281395E-3</v>
      </c>
      <c r="AF41" s="31">
        <f t="shared" si="93"/>
        <v>2.8625519391281395E-3</v>
      </c>
      <c r="AG41" s="31">
        <f t="shared" si="94"/>
        <v>2.8625519391281395E-3</v>
      </c>
      <c r="AH41" s="231">
        <v>5.0494560992081971E-3</v>
      </c>
      <c r="AI41" s="132">
        <f t="shared" si="95"/>
        <v>2.0494560992081971E-3</v>
      </c>
      <c r="AJ41" s="132">
        <f t="shared" si="96"/>
        <v>2.0494560992081971E-3</v>
      </c>
      <c r="AK41" s="231">
        <v>6.1737336680731201E-3</v>
      </c>
      <c r="AL41" s="132">
        <f t="shared" si="97"/>
        <v>3.17373366807312E-3</v>
      </c>
      <c r="AM41" s="132">
        <f t="shared" si="98"/>
        <v>3.17373366807312E-3</v>
      </c>
      <c r="AN41" s="231">
        <v>5.3426746023711082E-3</v>
      </c>
      <c r="AO41" s="31">
        <f t="shared" si="99"/>
        <v>2.3426746023711082E-3</v>
      </c>
      <c r="AP41" s="31">
        <f t="shared" si="100"/>
        <v>2.3426746023711082E-3</v>
      </c>
      <c r="AQ41" s="231">
        <v>5.5415922255036727E-3</v>
      </c>
      <c r="AR41" s="31">
        <f t="shared" si="101"/>
        <v>2.5415922255036727E-3</v>
      </c>
      <c r="AS41" s="31">
        <f t="shared" si="102"/>
        <v>2.5415922255036727E-3</v>
      </c>
      <c r="AT41" s="231">
        <v>5.5869086618158814E-3</v>
      </c>
      <c r="AU41" s="31">
        <f t="shared" si="103"/>
        <v>2.5869086618158814E-3</v>
      </c>
      <c r="AV41" s="31">
        <f t="shared" si="104"/>
        <v>2.5869086618158814E-3</v>
      </c>
      <c r="AW41" s="231">
        <v>4.9989052162535581E-3</v>
      </c>
      <c r="AX41" s="31">
        <f t="shared" si="105"/>
        <v>1.9989052162535581E-3</v>
      </c>
      <c r="AY41" s="31">
        <f t="shared" si="106"/>
        <v>1.9989052162535581E-3</v>
      </c>
      <c r="AZ41" s="231">
        <v>4.7035842417367784E-3</v>
      </c>
      <c r="BA41" s="132">
        <f t="shared" si="107"/>
        <v>1.7035842417367783E-3</v>
      </c>
      <c r="BB41" s="132">
        <f t="shared" si="108"/>
        <v>1.7035842417367783E-3</v>
      </c>
      <c r="BC41" s="231">
        <v>5.4801466189828268E-3</v>
      </c>
      <c r="BD41" s="132">
        <f t="shared" si="109"/>
        <v>2.4801466189828267E-3</v>
      </c>
      <c r="BE41" s="132">
        <f t="shared" si="110"/>
        <v>2.4801466189828267E-3</v>
      </c>
      <c r="BF41" s="105"/>
      <c r="BG41" s="31">
        <f t="shared" si="111"/>
        <v>-3.0000000000000001E-3</v>
      </c>
      <c r="BH41" s="31">
        <f t="shared" si="112"/>
        <v>-3.0000000000000001E-3</v>
      </c>
      <c r="BI41" s="105"/>
      <c r="BJ41" s="31">
        <f t="shared" si="113"/>
        <v>-3.0000000000000001E-3</v>
      </c>
      <c r="BK41" s="31">
        <f t="shared" si="114"/>
        <v>-3.0000000000000001E-3</v>
      </c>
      <c r="BL41" s="231">
        <v>5.5869086618158814E-3</v>
      </c>
      <c r="BM41" s="31">
        <f t="shared" si="115"/>
        <v>2.5869086618158814E-3</v>
      </c>
      <c r="BN41" s="31">
        <f t="shared" si="116"/>
        <v>2.5869086618158814E-3</v>
      </c>
      <c r="BO41" s="105"/>
      <c r="BP41" s="31">
        <f t="shared" si="117"/>
        <v>-3.0000000000000001E-3</v>
      </c>
      <c r="BQ41" s="31">
        <f t="shared" si="118"/>
        <v>-3.0000000000000001E-3</v>
      </c>
      <c r="BR41" s="105"/>
      <c r="BS41" s="132">
        <f t="shared" si="119"/>
        <v>-3.0000000000000001E-3</v>
      </c>
      <c r="BT41" s="132">
        <f t="shared" si="120"/>
        <v>-3.0000000000000001E-3</v>
      </c>
      <c r="BU41" s="105"/>
      <c r="BV41" s="132">
        <f t="shared" si="121"/>
        <v>-3.0000000000000001E-3</v>
      </c>
      <c r="BW41" s="132">
        <f t="shared" si="122"/>
        <v>-3.0000000000000001E-3</v>
      </c>
      <c r="BY41" s="132">
        <f t="shared" si="123"/>
        <v>5.8557455877900587E-3</v>
      </c>
      <c r="BZ41" s="132">
        <f t="shared" si="124"/>
        <v>6.1200721507738707E-3</v>
      </c>
      <c r="CA41" s="132">
        <f t="shared" si="125"/>
        <v>5.9092682269997789E-3</v>
      </c>
      <c r="CB41" s="132">
        <f t="shared" si="126"/>
        <v>5.5746696981699463E-3</v>
      </c>
    </row>
    <row r="42" spans="1:80">
      <c r="A42" s="88" t="s">
        <v>65</v>
      </c>
      <c r="B42" s="65">
        <f>'RR Segment omräkningstal'!J15</f>
        <v>-3.0000000000000001E-3</v>
      </c>
      <c r="C42" s="65">
        <f>'RR Segment omräkningstal'!K15</f>
        <v>-3.0000000000000001E-3</v>
      </c>
      <c r="D42" s="231">
        <v>1.6682973801532462E-2</v>
      </c>
      <c r="E42" s="31">
        <f t="shared" si="75"/>
        <v>1.3682973801532463E-2</v>
      </c>
      <c r="F42" s="31">
        <f t="shared" si="76"/>
        <v>1.3682973801532463E-2</v>
      </c>
      <c r="G42" s="231">
        <v>1.6317462997699966E-2</v>
      </c>
      <c r="H42" s="31">
        <f t="shared" si="77"/>
        <v>1.3317462997699966E-2</v>
      </c>
      <c r="I42" s="31">
        <f t="shared" si="78"/>
        <v>1.3317462997699966E-2</v>
      </c>
      <c r="J42" s="231">
        <v>1.5494590318942672E-2</v>
      </c>
      <c r="K42" s="31">
        <f t="shared" si="79"/>
        <v>1.2494590318942671E-2</v>
      </c>
      <c r="L42" s="31">
        <f t="shared" si="80"/>
        <v>1.2494590318942671E-2</v>
      </c>
      <c r="M42" s="231">
        <v>1.2586985465039145E-2</v>
      </c>
      <c r="N42" s="31">
        <f t="shared" si="81"/>
        <v>9.5869854650391453E-3</v>
      </c>
      <c r="O42" s="31">
        <f t="shared" si="82"/>
        <v>9.5869854650391453E-3</v>
      </c>
      <c r="P42" s="231">
        <v>1.3268845096700451E-2</v>
      </c>
      <c r="Q42" s="132">
        <f t="shared" si="83"/>
        <v>1.0268845096700452E-2</v>
      </c>
      <c r="R42" s="132">
        <f t="shared" si="84"/>
        <v>1.0268845096700452E-2</v>
      </c>
      <c r="S42" s="231">
        <v>1.7104418208873595E-2</v>
      </c>
      <c r="T42" s="132">
        <f t="shared" si="85"/>
        <v>1.4104418208873596E-2</v>
      </c>
      <c r="U42" s="132">
        <f t="shared" si="86"/>
        <v>1.4104418208873596E-2</v>
      </c>
      <c r="V42" s="231">
        <v>1.6682973801532462E-2</v>
      </c>
      <c r="W42" s="31">
        <f t="shared" si="87"/>
        <v>1.3682973801532463E-2</v>
      </c>
      <c r="X42" s="31">
        <f t="shared" si="88"/>
        <v>1.3682973801532463E-2</v>
      </c>
      <c r="Y42" s="231">
        <v>1.6317462997699966E-2</v>
      </c>
      <c r="Z42" s="31">
        <f t="shared" si="89"/>
        <v>1.3317462997699966E-2</v>
      </c>
      <c r="AA42" s="31">
        <f t="shared" si="90"/>
        <v>1.3317462997699966E-2</v>
      </c>
      <c r="AB42" s="231">
        <v>1.5494590318942672E-2</v>
      </c>
      <c r="AC42" s="31">
        <f t="shared" si="91"/>
        <v>1.2494590318942671E-2</v>
      </c>
      <c r="AD42" s="31">
        <f t="shared" si="92"/>
        <v>1.2494590318942671E-2</v>
      </c>
      <c r="AE42" s="231">
        <v>1.2586985465039145E-2</v>
      </c>
      <c r="AF42" s="31">
        <f t="shared" si="93"/>
        <v>9.5869854650391453E-3</v>
      </c>
      <c r="AG42" s="31">
        <f t="shared" si="94"/>
        <v>9.5869854650391453E-3</v>
      </c>
      <c r="AH42" s="231">
        <v>1.3268845096700451E-2</v>
      </c>
      <c r="AI42" s="132">
        <f t="shared" si="95"/>
        <v>1.0268845096700452E-2</v>
      </c>
      <c r="AJ42" s="132">
        <f t="shared" si="96"/>
        <v>1.0268845096700452E-2</v>
      </c>
      <c r="AK42" s="231">
        <v>1.7104418208873595E-2</v>
      </c>
      <c r="AL42" s="132">
        <f t="shared" si="97"/>
        <v>1.4104418208873596E-2</v>
      </c>
      <c r="AM42" s="132">
        <f t="shared" si="98"/>
        <v>1.4104418208873596E-2</v>
      </c>
      <c r="AN42" s="231">
        <v>1.9181857772919673E-2</v>
      </c>
      <c r="AO42" s="31">
        <f t="shared" si="99"/>
        <v>1.6181857772919674E-2</v>
      </c>
      <c r="AP42" s="31">
        <f t="shared" si="100"/>
        <v>1.6181857772919674E-2</v>
      </c>
      <c r="AQ42" s="231">
        <v>1.875014969184834E-2</v>
      </c>
      <c r="AR42" s="31">
        <f t="shared" si="101"/>
        <v>1.5750149691848341E-2</v>
      </c>
      <c r="AS42" s="31">
        <f t="shared" si="102"/>
        <v>1.5750149691848341E-2</v>
      </c>
      <c r="AT42" s="231">
        <v>1.6880483713679315E-2</v>
      </c>
      <c r="AU42" s="31">
        <f t="shared" si="103"/>
        <v>1.3880483713679316E-2</v>
      </c>
      <c r="AV42" s="31">
        <f t="shared" si="104"/>
        <v>1.3880483713679316E-2</v>
      </c>
      <c r="AW42" s="231">
        <v>1.5678622854463788E-2</v>
      </c>
      <c r="AX42" s="31">
        <f t="shared" si="105"/>
        <v>1.2678622854463788E-2</v>
      </c>
      <c r="AY42" s="31">
        <f t="shared" si="106"/>
        <v>1.2678622854463788E-2</v>
      </c>
      <c r="AZ42" s="231">
        <v>1.6265147982370141E-2</v>
      </c>
      <c r="BA42" s="132">
        <f t="shared" si="107"/>
        <v>1.3265147982370142E-2</v>
      </c>
      <c r="BB42" s="132">
        <f t="shared" si="108"/>
        <v>1.3265147982370142E-2</v>
      </c>
      <c r="BC42" s="231">
        <v>1.9142784462701474E-2</v>
      </c>
      <c r="BD42" s="132">
        <f t="shared" si="109"/>
        <v>1.6142784462701475E-2</v>
      </c>
      <c r="BE42" s="132">
        <f t="shared" si="110"/>
        <v>1.6142784462701475E-2</v>
      </c>
      <c r="BF42" s="105"/>
      <c r="BG42" s="31">
        <f t="shared" si="111"/>
        <v>-3.0000000000000001E-3</v>
      </c>
      <c r="BH42" s="31">
        <f t="shared" si="112"/>
        <v>-3.0000000000000001E-3</v>
      </c>
      <c r="BI42" s="105"/>
      <c r="BJ42" s="31">
        <f t="shared" si="113"/>
        <v>-3.0000000000000001E-3</v>
      </c>
      <c r="BK42" s="31">
        <f t="shared" si="114"/>
        <v>-3.0000000000000001E-3</v>
      </c>
      <c r="BL42" s="231">
        <v>1.6880483713679315E-2</v>
      </c>
      <c r="BM42" s="31">
        <f t="shared" si="115"/>
        <v>1.3880483713679316E-2</v>
      </c>
      <c r="BN42" s="31">
        <f t="shared" si="116"/>
        <v>1.3880483713679316E-2</v>
      </c>
      <c r="BO42" s="105"/>
      <c r="BP42" s="31">
        <f t="shared" si="117"/>
        <v>-3.0000000000000001E-3</v>
      </c>
      <c r="BQ42" s="31">
        <f t="shared" si="118"/>
        <v>-3.0000000000000001E-3</v>
      </c>
      <c r="BR42" s="105"/>
      <c r="BS42" s="132">
        <f t="shared" si="119"/>
        <v>-3.0000000000000001E-3</v>
      </c>
      <c r="BT42" s="132">
        <f t="shared" si="120"/>
        <v>-3.0000000000000001E-3</v>
      </c>
      <c r="BU42" s="105"/>
      <c r="BV42" s="132">
        <f t="shared" si="121"/>
        <v>-3.0000000000000001E-3</v>
      </c>
      <c r="BW42" s="132">
        <f t="shared" si="122"/>
        <v>-3.0000000000000001E-3</v>
      </c>
      <c r="BY42" s="132">
        <f t="shared" si="123"/>
        <v>1.7515935125328199E-2</v>
      </c>
      <c r="BZ42" s="132">
        <f t="shared" si="124"/>
        <v>1.7128358562416093E-2</v>
      </c>
      <c r="CA42" s="132">
        <f t="shared" si="125"/>
        <v>1.6187537016310993E-2</v>
      </c>
      <c r="CB42" s="132">
        <f t="shared" si="126"/>
        <v>1.3617531261514026E-2</v>
      </c>
    </row>
    <row r="43" spans="1:80">
      <c r="A43" s="88" t="s">
        <v>66</v>
      </c>
      <c r="B43" s="65">
        <f>'RR Segment omräkningstal'!J16</f>
        <v>-1.4999999999999999E-2</v>
      </c>
      <c r="C43" s="65">
        <f>'RR Segment omräkningstal'!K16</f>
        <v>-1.4999999999999999E-2</v>
      </c>
      <c r="D43" s="231">
        <v>6.7403061608907702E-2</v>
      </c>
      <c r="E43" s="31">
        <f t="shared" si="75"/>
        <v>5.2403061608907703E-2</v>
      </c>
      <c r="F43" s="31">
        <f t="shared" si="76"/>
        <v>5.2403061608907703E-2</v>
      </c>
      <c r="G43" s="231">
        <v>6.5635062445732972E-2</v>
      </c>
      <c r="H43" s="31">
        <f t="shared" si="77"/>
        <v>5.0635062445732973E-2</v>
      </c>
      <c r="I43" s="31">
        <f t="shared" si="78"/>
        <v>5.0635062445732973E-2</v>
      </c>
      <c r="J43" s="231">
        <v>5.2004862676811689E-2</v>
      </c>
      <c r="K43" s="31">
        <f t="shared" si="79"/>
        <v>3.700486267681169E-2</v>
      </c>
      <c r="L43" s="31">
        <f t="shared" si="80"/>
        <v>3.700486267681169E-2</v>
      </c>
      <c r="M43" s="231">
        <v>6.5544469312007608E-2</v>
      </c>
      <c r="N43" s="31">
        <f t="shared" si="81"/>
        <v>5.0544469312007609E-2</v>
      </c>
      <c r="O43" s="31">
        <f t="shared" si="82"/>
        <v>5.0544469312007609E-2</v>
      </c>
      <c r="P43" s="231">
        <v>5.8633260788526986E-2</v>
      </c>
      <c r="Q43" s="132">
        <f t="shared" si="83"/>
        <v>4.3633260788526987E-2</v>
      </c>
      <c r="R43" s="132">
        <f t="shared" si="84"/>
        <v>4.3633260788526987E-2</v>
      </c>
      <c r="S43" s="231">
        <v>5.6058741100566786E-2</v>
      </c>
      <c r="T43" s="132">
        <f t="shared" si="85"/>
        <v>4.1058741100566787E-2</v>
      </c>
      <c r="U43" s="132">
        <f t="shared" si="86"/>
        <v>4.1058741100566787E-2</v>
      </c>
      <c r="V43" s="231">
        <v>6.7403061608907702E-2</v>
      </c>
      <c r="W43" s="31">
        <f t="shared" si="87"/>
        <v>5.2403061608907703E-2</v>
      </c>
      <c r="X43" s="31">
        <f t="shared" si="88"/>
        <v>5.2403061608907703E-2</v>
      </c>
      <c r="Y43" s="231">
        <v>6.5635062445732972E-2</v>
      </c>
      <c r="Z43" s="31">
        <f t="shared" si="89"/>
        <v>5.0635062445732973E-2</v>
      </c>
      <c r="AA43" s="31">
        <f t="shared" si="90"/>
        <v>5.0635062445732973E-2</v>
      </c>
      <c r="AB43" s="231">
        <v>5.2004862676811689E-2</v>
      </c>
      <c r="AC43" s="31">
        <f t="shared" si="91"/>
        <v>3.700486267681169E-2</v>
      </c>
      <c r="AD43" s="31">
        <f t="shared" si="92"/>
        <v>3.700486267681169E-2</v>
      </c>
      <c r="AE43" s="231">
        <v>6.5544469312007608E-2</v>
      </c>
      <c r="AF43" s="31">
        <f t="shared" si="93"/>
        <v>5.0544469312007609E-2</v>
      </c>
      <c r="AG43" s="31">
        <f t="shared" si="94"/>
        <v>5.0544469312007609E-2</v>
      </c>
      <c r="AH43" s="231">
        <v>5.8633260788526986E-2</v>
      </c>
      <c r="AI43" s="132">
        <f t="shared" si="95"/>
        <v>4.3633260788526987E-2</v>
      </c>
      <c r="AJ43" s="132">
        <f t="shared" si="96"/>
        <v>4.3633260788526987E-2</v>
      </c>
      <c r="AK43" s="231">
        <v>5.6058741100566786E-2</v>
      </c>
      <c r="AL43" s="132">
        <f t="shared" si="97"/>
        <v>4.1058741100566787E-2</v>
      </c>
      <c r="AM43" s="132">
        <f t="shared" si="98"/>
        <v>4.1058741100566787E-2</v>
      </c>
      <c r="AN43" s="231">
        <v>6.0490934282083561E-2</v>
      </c>
      <c r="AO43" s="31">
        <f t="shared" si="99"/>
        <v>4.5490934282083562E-2</v>
      </c>
      <c r="AP43" s="31">
        <f t="shared" si="100"/>
        <v>4.5490934282083562E-2</v>
      </c>
      <c r="AQ43" s="231">
        <v>6.4302467809343761E-2</v>
      </c>
      <c r="AR43" s="31">
        <f t="shared" si="101"/>
        <v>4.9302467809343761E-2</v>
      </c>
      <c r="AS43" s="31">
        <f t="shared" si="102"/>
        <v>4.9302467809343761E-2</v>
      </c>
      <c r="AT43" s="231">
        <v>5.50443947212182E-2</v>
      </c>
      <c r="AU43" s="31">
        <f t="shared" si="103"/>
        <v>4.00443947212182E-2</v>
      </c>
      <c r="AV43" s="31">
        <f t="shared" si="104"/>
        <v>4.00443947212182E-2</v>
      </c>
      <c r="AW43" s="231">
        <v>5.8259356935401733E-2</v>
      </c>
      <c r="AX43" s="31">
        <f t="shared" si="105"/>
        <v>4.3259356935401734E-2</v>
      </c>
      <c r="AY43" s="31">
        <f t="shared" si="106"/>
        <v>4.3259356935401734E-2</v>
      </c>
      <c r="AZ43" s="231">
        <v>5.2435022083367352E-2</v>
      </c>
      <c r="BA43" s="132">
        <f t="shared" si="107"/>
        <v>3.7435022083367353E-2</v>
      </c>
      <c r="BB43" s="132">
        <f t="shared" si="108"/>
        <v>3.7435022083367353E-2</v>
      </c>
      <c r="BC43" s="231">
        <v>5.3444307075282166E-2</v>
      </c>
      <c r="BD43" s="132">
        <f t="shared" si="109"/>
        <v>3.8444307075282166E-2</v>
      </c>
      <c r="BE43" s="132">
        <f t="shared" si="110"/>
        <v>3.8444307075282166E-2</v>
      </c>
      <c r="BF43" s="105"/>
      <c r="BG43" s="31">
        <f t="shared" si="111"/>
        <v>-1.4999999999999999E-2</v>
      </c>
      <c r="BH43" s="31">
        <f t="shared" si="112"/>
        <v>-1.4999999999999999E-2</v>
      </c>
      <c r="BI43" s="105"/>
      <c r="BJ43" s="31">
        <f t="shared" si="113"/>
        <v>-1.4999999999999999E-2</v>
      </c>
      <c r="BK43" s="31">
        <f t="shared" si="114"/>
        <v>-1.4999999999999999E-2</v>
      </c>
      <c r="BL43" s="231">
        <v>5.50443947212182E-2</v>
      </c>
      <c r="BM43" s="31">
        <f t="shared" si="115"/>
        <v>4.00443947212182E-2</v>
      </c>
      <c r="BN43" s="31">
        <f t="shared" si="116"/>
        <v>4.00443947212182E-2</v>
      </c>
      <c r="BO43" s="105"/>
      <c r="BP43" s="31">
        <f t="shared" si="117"/>
        <v>-1.4999999999999999E-2</v>
      </c>
      <c r="BQ43" s="31">
        <f t="shared" si="118"/>
        <v>-1.4999999999999999E-2</v>
      </c>
      <c r="BR43" s="105"/>
      <c r="BS43" s="132">
        <f t="shared" si="119"/>
        <v>-1.4999999999999999E-2</v>
      </c>
      <c r="BT43" s="132">
        <f t="shared" si="120"/>
        <v>-1.4999999999999999E-2</v>
      </c>
      <c r="BU43" s="105"/>
      <c r="BV43" s="132">
        <f t="shared" si="121"/>
        <v>-1.4999999999999999E-2</v>
      </c>
      <c r="BW43" s="132">
        <f t="shared" si="122"/>
        <v>-1.4999999999999999E-2</v>
      </c>
      <c r="BY43" s="132">
        <f t="shared" si="123"/>
        <v>6.5099019166632979E-2</v>
      </c>
      <c r="BZ43" s="132">
        <f t="shared" si="124"/>
        <v>6.5190864233603235E-2</v>
      </c>
      <c r="CA43" s="132">
        <f t="shared" si="125"/>
        <v>5.3524628699014948E-2</v>
      </c>
      <c r="CB43" s="132">
        <f t="shared" si="126"/>
        <v>6.3116098519805652E-2</v>
      </c>
    </row>
    <row r="44" spans="1:80">
      <c r="A44" s="88" t="s">
        <v>67</v>
      </c>
      <c r="B44" s="65">
        <f>'RR Segment omräkningstal'!J17</f>
        <v>-3.0000000000000001E-3</v>
      </c>
      <c r="C44" s="65">
        <f>'RR Segment omräkningstal'!K17</f>
        <v>-4.0000000000000001E-3</v>
      </c>
      <c r="D44" s="231">
        <v>2.2056758091714319E-2</v>
      </c>
      <c r="E44" s="31">
        <f t="shared" si="75"/>
        <v>1.905675809171432E-2</v>
      </c>
      <c r="F44" s="31">
        <f t="shared" si="76"/>
        <v>1.8056758091714319E-2</v>
      </c>
      <c r="G44" s="231">
        <v>2.3220028176380712E-2</v>
      </c>
      <c r="H44" s="31">
        <f t="shared" si="77"/>
        <v>2.0220028176380713E-2</v>
      </c>
      <c r="I44" s="31">
        <f t="shared" si="78"/>
        <v>1.9220028176380712E-2</v>
      </c>
      <c r="J44" s="231">
        <v>3.0370024086945079E-2</v>
      </c>
      <c r="K44" s="31">
        <f t="shared" si="79"/>
        <v>2.7370024086945079E-2</v>
      </c>
      <c r="L44" s="31">
        <f t="shared" si="80"/>
        <v>2.6370024086945078E-2</v>
      </c>
      <c r="M44" s="231">
        <v>1.950734110496909E-2</v>
      </c>
      <c r="N44" s="31">
        <f t="shared" si="81"/>
        <v>1.6507341104969091E-2</v>
      </c>
      <c r="O44" s="31">
        <f t="shared" si="82"/>
        <v>1.550734110496909E-2</v>
      </c>
      <c r="P44" s="231">
        <v>1.6950084054681756E-2</v>
      </c>
      <c r="Q44" s="132">
        <f t="shared" si="83"/>
        <v>1.3950084054681757E-2</v>
      </c>
      <c r="R44" s="132">
        <f t="shared" si="84"/>
        <v>1.2950084054681756E-2</v>
      </c>
      <c r="S44" s="231">
        <v>2.3202084041789282E-2</v>
      </c>
      <c r="T44" s="132">
        <f t="shared" si="85"/>
        <v>2.0202084041789282E-2</v>
      </c>
      <c r="U44" s="132">
        <f t="shared" si="86"/>
        <v>1.9202084041789282E-2</v>
      </c>
      <c r="V44" s="231">
        <v>2.2056758091714319E-2</v>
      </c>
      <c r="W44" s="31">
        <f t="shared" si="87"/>
        <v>1.905675809171432E-2</v>
      </c>
      <c r="X44" s="31">
        <f t="shared" si="88"/>
        <v>1.8056758091714319E-2</v>
      </c>
      <c r="Y44" s="231">
        <v>2.3220028176380712E-2</v>
      </c>
      <c r="Z44" s="31">
        <f t="shared" si="89"/>
        <v>2.0220028176380713E-2</v>
      </c>
      <c r="AA44" s="31">
        <f t="shared" si="90"/>
        <v>1.9220028176380712E-2</v>
      </c>
      <c r="AB44" s="231">
        <v>3.0370024086945079E-2</v>
      </c>
      <c r="AC44" s="31">
        <f t="shared" si="91"/>
        <v>2.7370024086945079E-2</v>
      </c>
      <c r="AD44" s="31">
        <f t="shared" si="92"/>
        <v>2.6370024086945078E-2</v>
      </c>
      <c r="AE44" s="231">
        <v>1.950734110496909E-2</v>
      </c>
      <c r="AF44" s="31">
        <f t="shared" si="93"/>
        <v>1.6507341104969091E-2</v>
      </c>
      <c r="AG44" s="31">
        <f t="shared" si="94"/>
        <v>1.550734110496909E-2</v>
      </c>
      <c r="AH44" s="231">
        <v>1.6950084054681756E-2</v>
      </c>
      <c r="AI44" s="132">
        <f t="shared" si="95"/>
        <v>1.3950084054681757E-2</v>
      </c>
      <c r="AJ44" s="132">
        <f t="shared" si="96"/>
        <v>1.2950084054681756E-2</v>
      </c>
      <c r="AK44" s="231">
        <v>2.3202084041789282E-2</v>
      </c>
      <c r="AL44" s="132">
        <f t="shared" si="97"/>
        <v>2.0202084041789282E-2</v>
      </c>
      <c r="AM44" s="132">
        <f t="shared" si="98"/>
        <v>1.9202084041789282E-2</v>
      </c>
      <c r="AN44" s="231">
        <v>2.3775489884489593E-2</v>
      </c>
      <c r="AO44" s="31">
        <f t="shared" si="99"/>
        <v>2.0775489884489594E-2</v>
      </c>
      <c r="AP44" s="31">
        <f t="shared" si="100"/>
        <v>1.9775489884489593E-2</v>
      </c>
      <c r="AQ44" s="231">
        <v>2.4943037541124438E-2</v>
      </c>
      <c r="AR44" s="31">
        <f t="shared" si="101"/>
        <v>2.1943037541124439E-2</v>
      </c>
      <c r="AS44" s="31">
        <f t="shared" si="102"/>
        <v>2.0943037541124438E-2</v>
      </c>
      <c r="AT44" s="231">
        <v>3.2121745151870766E-2</v>
      </c>
      <c r="AU44" s="31">
        <f t="shared" si="103"/>
        <v>2.9121745151870767E-2</v>
      </c>
      <c r="AV44" s="31">
        <f t="shared" si="104"/>
        <v>2.8121745151870766E-2</v>
      </c>
      <c r="AW44" s="231">
        <v>2.0138244883929825E-2</v>
      </c>
      <c r="AX44" s="31">
        <f t="shared" si="105"/>
        <v>1.7138244883929826E-2</v>
      </c>
      <c r="AY44" s="31">
        <f t="shared" si="106"/>
        <v>1.6138244883929825E-2</v>
      </c>
      <c r="AZ44" s="231">
        <v>1.8416162790311375E-2</v>
      </c>
      <c r="BA44" s="132">
        <f t="shared" si="107"/>
        <v>1.5416162790311376E-2</v>
      </c>
      <c r="BB44" s="132">
        <f t="shared" si="108"/>
        <v>1.4416162790311375E-2</v>
      </c>
      <c r="BC44" s="231">
        <v>2.5290755338343032E-2</v>
      </c>
      <c r="BD44" s="132">
        <f t="shared" si="109"/>
        <v>2.2290755338343033E-2</v>
      </c>
      <c r="BE44" s="132">
        <f t="shared" si="110"/>
        <v>2.1290755338343032E-2</v>
      </c>
      <c r="BF44" s="105"/>
      <c r="BG44" s="31">
        <f t="shared" si="111"/>
        <v>-3.0000000000000001E-3</v>
      </c>
      <c r="BH44" s="31">
        <f t="shared" si="112"/>
        <v>-4.0000000000000001E-3</v>
      </c>
      <c r="BI44" s="105"/>
      <c r="BJ44" s="31">
        <f t="shared" si="113"/>
        <v>-3.0000000000000001E-3</v>
      </c>
      <c r="BK44" s="31">
        <f t="shared" si="114"/>
        <v>-4.0000000000000001E-3</v>
      </c>
      <c r="BL44" s="231">
        <v>3.2121745151870766E-2</v>
      </c>
      <c r="BM44" s="31">
        <f t="shared" si="115"/>
        <v>2.9121745151870767E-2</v>
      </c>
      <c r="BN44" s="31">
        <f t="shared" si="116"/>
        <v>2.8121745151870766E-2</v>
      </c>
      <c r="BO44" s="105"/>
      <c r="BP44" s="31">
        <f t="shared" si="117"/>
        <v>-3.0000000000000001E-3</v>
      </c>
      <c r="BQ44" s="31">
        <f t="shared" si="118"/>
        <v>-4.0000000000000001E-3</v>
      </c>
      <c r="BR44" s="105"/>
      <c r="BS44" s="132">
        <f t="shared" si="119"/>
        <v>-3.0000000000000001E-3</v>
      </c>
      <c r="BT44" s="132">
        <f t="shared" si="120"/>
        <v>-4.0000000000000001E-3</v>
      </c>
      <c r="BU44" s="105"/>
      <c r="BV44" s="132">
        <f t="shared" si="121"/>
        <v>-3.0000000000000001E-3</v>
      </c>
      <c r="BW44" s="132">
        <f t="shared" si="122"/>
        <v>-4.0000000000000001E-3</v>
      </c>
      <c r="BY44" s="132">
        <f t="shared" si="123"/>
        <v>2.2629668689306076E-2</v>
      </c>
      <c r="BZ44" s="132">
        <f t="shared" si="124"/>
        <v>2.3794364631295289E-2</v>
      </c>
      <c r="CA44" s="132">
        <f t="shared" si="125"/>
        <v>3.1245884619407922E-2</v>
      </c>
      <c r="CB44" s="132">
        <f t="shared" si="126"/>
        <v>1.9717642364622669E-2</v>
      </c>
    </row>
    <row r="45" spans="1:80">
      <c r="A45" s="89" t="s">
        <v>68</v>
      </c>
      <c r="B45" s="65">
        <f>'RR Segment omräkningstal'!J18</f>
        <v>-9.0000000000000011E-3</v>
      </c>
      <c r="C45" s="65">
        <f>'RR Segment omräkningstal'!K18</f>
        <v>-9.0000000000000011E-3</v>
      </c>
      <c r="D45" s="232">
        <v>2.6084112753818195E-2</v>
      </c>
      <c r="E45" s="31">
        <f t="shared" si="75"/>
        <v>1.7084112753818194E-2</v>
      </c>
      <c r="F45" s="31">
        <f t="shared" si="76"/>
        <v>1.7084112753818194E-2</v>
      </c>
      <c r="G45" s="232">
        <v>2.4571044118298763E-2</v>
      </c>
      <c r="H45" s="31">
        <f t="shared" si="77"/>
        <v>1.5571044118298762E-2</v>
      </c>
      <c r="I45" s="31">
        <f t="shared" si="78"/>
        <v>1.5571044118298762E-2</v>
      </c>
      <c r="J45" s="232">
        <v>2.0919880927928226E-2</v>
      </c>
      <c r="K45" s="31">
        <f t="shared" si="79"/>
        <v>1.1919880927928225E-2</v>
      </c>
      <c r="L45" s="31">
        <f t="shared" si="80"/>
        <v>1.1919880927928225E-2</v>
      </c>
      <c r="M45" s="232">
        <v>1.8632983760253179E-2</v>
      </c>
      <c r="N45" s="31">
        <f t="shared" si="81"/>
        <v>9.6329837602531776E-3</v>
      </c>
      <c r="O45" s="31">
        <f t="shared" si="82"/>
        <v>9.6329837602531776E-3</v>
      </c>
      <c r="P45" s="232">
        <v>2.1763030225310186E-2</v>
      </c>
      <c r="Q45" s="132">
        <f t="shared" si="83"/>
        <v>1.2763030225310185E-2</v>
      </c>
      <c r="R45" s="132">
        <f t="shared" si="84"/>
        <v>1.2763030225310185E-2</v>
      </c>
      <c r="S45" s="232">
        <v>2.8021314486274866E-2</v>
      </c>
      <c r="T45" s="132">
        <f t="shared" si="85"/>
        <v>1.9021314486274865E-2</v>
      </c>
      <c r="U45" s="132">
        <f t="shared" si="86"/>
        <v>1.9021314486274865E-2</v>
      </c>
      <c r="V45" s="232">
        <v>2.6084112753818195E-2</v>
      </c>
      <c r="W45" s="31">
        <f t="shared" si="87"/>
        <v>1.7084112753818194E-2</v>
      </c>
      <c r="X45" s="31">
        <f t="shared" si="88"/>
        <v>1.7084112753818194E-2</v>
      </c>
      <c r="Y45" s="232">
        <v>2.4571044118298763E-2</v>
      </c>
      <c r="Z45" s="31">
        <f t="shared" si="89"/>
        <v>1.5571044118298762E-2</v>
      </c>
      <c r="AA45" s="31">
        <f t="shared" si="90"/>
        <v>1.5571044118298762E-2</v>
      </c>
      <c r="AB45" s="232">
        <v>2.0919880927928226E-2</v>
      </c>
      <c r="AC45" s="31">
        <f t="shared" si="91"/>
        <v>1.1919880927928225E-2</v>
      </c>
      <c r="AD45" s="31">
        <f t="shared" si="92"/>
        <v>1.1919880927928225E-2</v>
      </c>
      <c r="AE45" s="232">
        <v>1.8632983760253179E-2</v>
      </c>
      <c r="AF45" s="31">
        <f t="shared" si="93"/>
        <v>9.6329837602531776E-3</v>
      </c>
      <c r="AG45" s="31">
        <f t="shared" si="94"/>
        <v>9.6329837602531776E-3</v>
      </c>
      <c r="AH45" s="232">
        <v>2.1763030225310186E-2</v>
      </c>
      <c r="AI45" s="132">
        <f t="shared" si="95"/>
        <v>1.2763030225310185E-2</v>
      </c>
      <c r="AJ45" s="132">
        <f t="shared" si="96"/>
        <v>1.2763030225310185E-2</v>
      </c>
      <c r="AK45" s="232">
        <v>2.8021314486274866E-2</v>
      </c>
      <c r="AL45" s="132">
        <f t="shared" si="97"/>
        <v>1.9021314486274865E-2</v>
      </c>
      <c r="AM45" s="132">
        <f t="shared" si="98"/>
        <v>1.9021314486274865E-2</v>
      </c>
      <c r="AN45" s="232">
        <v>2.3677975882241759E-2</v>
      </c>
      <c r="AO45" s="31">
        <f t="shared" si="99"/>
        <v>1.4677975882241758E-2</v>
      </c>
      <c r="AP45" s="31">
        <f t="shared" si="100"/>
        <v>1.4677975882241758E-2</v>
      </c>
      <c r="AQ45" s="232">
        <v>2.0272568129261405E-2</v>
      </c>
      <c r="AR45" s="31">
        <f t="shared" si="101"/>
        <v>1.1272568129261404E-2</v>
      </c>
      <c r="AS45" s="31">
        <f t="shared" si="102"/>
        <v>1.1272568129261404E-2</v>
      </c>
      <c r="AT45" s="232">
        <v>1.8579172041598289E-2</v>
      </c>
      <c r="AU45" s="31">
        <f t="shared" si="103"/>
        <v>9.5791720415982877E-3</v>
      </c>
      <c r="AV45" s="31">
        <f t="shared" si="104"/>
        <v>9.5791720415982877E-3</v>
      </c>
      <c r="AW45" s="232">
        <v>1.9695021861907254E-2</v>
      </c>
      <c r="AX45" s="31">
        <f t="shared" si="105"/>
        <v>1.0695021861907253E-2</v>
      </c>
      <c r="AY45" s="31">
        <f t="shared" si="106"/>
        <v>1.0695021861907253E-2</v>
      </c>
      <c r="AZ45" s="232">
        <v>2.2792698284085915E-2</v>
      </c>
      <c r="BA45" s="132">
        <f t="shared" si="107"/>
        <v>1.3792698284085914E-2</v>
      </c>
      <c r="BB45" s="132">
        <f t="shared" si="108"/>
        <v>1.3792698284085914E-2</v>
      </c>
      <c r="BC45" s="232">
        <v>2.4398812101282606E-2</v>
      </c>
      <c r="BD45" s="132">
        <f t="shared" si="109"/>
        <v>1.5398812101282605E-2</v>
      </c>
      <c r="BE45" s="132">
        <f t="shared" si="110"/>
        <v>1.5398812101282605E-2</v>
      </c>
      <c r="BF45" s="106"/>
      <c r="BG45" s="31">
        <f t="shared" si="111"/>
        <v>-9.0000000000000011E-3</v>
      </c>
      <c r="BH45" s="31">
        <f t="shared" si="112"/>
        <v>-9.0000000000000011E-3</v>
      </c>
      <c r="BI45" s="106"/>
      <c r="BJ45" s="31">
        <f t="shared" si="113"/>
        <v>-9.0000000000000011E-3</v>
      </c>
      <c r="BK45" s="31">
        <f t="shared" si="114"/>
        <v>-9.0000000000000011E-3</v>
      </c>
      <c r="BL45" s="232">
        <v>1.8579172041598289E-2</v>
      </c>
      <c r="BM45" s="31">
        <f t="shared" si="115"/>
        <v>9.5791720415982877E-3</v>
      </c>
      <c r="BN45" s="31">
        <f t="shared" si="116"/>
        <v>9.5791720415982877E-3</v>
      </c>
      <c r="BO45" s="106"/>
      <c r="BP45" s="31">
        <f t="shared" si="117"/>
        <v>-9.0000000000000011E-3</v>
      </c>
      <c r="BQ45" s="31">
        <f t="shared" si="118"/>
        <v>-9.0000000000000011E-3</v>
      </c>
      <c r="BR45" s="106"/>
      <c r="BS45" s="132">
        <f t="shared" si="119"/>
        <v>-9.0000000000000011E-3</v>
      </c>
      <c r="BT45" s="132">
        <f t="shared" si="120"/>
        <v>-9.0000000000000011E-3</v>
      </c>
      <c r="BU45" s="106"/>
      <c r="BV45" s="132">
        <f t="shared" si="121"/>
        <v>-9.0000000000000011E-3</v>
      </c>
      <c r="BW45" s="132">
        <f t="shared" si="122"/>
        <v>-9.0000000000000011E-3</v>
      </c>
      <c r="BY45" s="132">
        <f t="shared" si="123"/>
        <v>2.5282067129959382E-2</v>
      </c>
      <c r="BZ45" s="132">
        <f t="shared" si="124"/>
        <v>2.3138218788619644E-2</v>
      </c>
      <c r="CA45" s="132">
        <f t="shared" si="125"/>
        <v>1.9749526484763257E-2</v>
      </c>
      <c r="CB45" s="132">
        <f t="shared" si="126"/>
        <v>1.8986996460804536E-2</v>
      </c>
    </row>
    <row r="46" spans="1:80">
      <c r="A46" s="89" t="s">
        <v>69</v>
      </c>
      <c r="B46" s="65">
        <f>'RR Segment omräkningstal'!J19</f>
        <v>-6.9999999999999993E-3</v>
      </c>
      <c r="C46" s="65">
        <f>'RR Segment omräkningstal'!K19</f>
        <v>-6.9999999999999993E-3</v>
      </c>
      <c r="D46" s="232">
        <v>0.12336138231779338</v>
      </c>
      <c r="E46" s="31">
        <f t="shared" si="75"/>
        <v>0.11636138231779339</v>
      </c>
      <c r="F46" s="31">
        <f t="shared" si="76"/>
        <v>0.11636138231779339</v>
      </c>
      <c r="G46" s="232">
        <v>0.11807052572964583</v>
      </c>
      <c r="H46" s="31">
        <f t="shared" si="77"/>
        <v>0.11107052572964582</v>
      </c>
      <c r="I46" s="31">
        <f t="shared" si="78"/>
        <v>0.11107052572964582</v>
      </c>
      <c r="J46" s="232">
        <v>0.10535536249733535</v>
      </c>
      <c r="K46" s="31">
        <f t="shared" si="79"/>
        <v>9.8355362497335341E-2</v>
      </c>
      <c r="L46" s="31">
        <f t="shared" si="80"/>
        <v>9.8355362497335341E-2</v>
      </c>
      <c r="M46" s="232">
        <v>0.13623018089673283</v>
      </c>
      <c r="N46" s="31">
        <f t="shared" si="81"/>
        <v>0.12923018089673283</v>
      </c>
      <c r="O46" s="31">
        <f t="shared" si="82"/>
        <v>0.12923018089673283</v>
      </c>
      <c r="P46" s="232">
        <v>0.1589626662182104</v>
      </c>
      <c r="Q46" s="132">
        <f t="shared" si="83"/>
        <v>0.15196266621821039</v>
      </c>
      <c r="R46" s="132">
        <f t="shared" si="84"/>
        <v>0.15196266621821039</v>
      </c>
      <c r="S46" s="232">
        <v>0.11296724202972531</v>
      </c>
      <c r="T46" s="132">
        <f t="shared" si="85"/>
        <v>0.10596724202972532</v>
      </c>
      <c r="U46" s="132">
        <f t="shared" si="86"/>
        <v>0.10596724202972532</v>
      </c>
      <c r="V46" s="232">
        <v>0.12336138231779338</v>
      </c>
      <c r="W46" s="31">
        <f t="shared" si="87"/>
        <v>0.11636138231779339</v>
      </c>
      <c r="X46" s="31">
        <f t="shared" si="88"/>
        <v>0.11636138231779339</v>
      </c>
      <c r="Y46" s="232">
        <v>0.11807052572964583</v>
      </c>
      <c r="Z46" s="31">
        <f t="shared" si="89"/>
        <v>0.11107052572964582</v>
      </c>
      <c r="AA46" s="31">
        <f t="shared" si="90"/>
        <v>0.11107052572964582</v>
      </c>
      <c r="AB46" s="232">
        <v>0.10535536249733535</v>
      </c>
      <c r="AC46" s="31">
        <f t="shared" si="91"/>
        <v>9.8355362497335341E-2</v>
      </c>
      <c r="AD46" s="31">
        <f t="shared" si="92"/>
        <v>9.8355362497335341E-2</v>
      </c>
      <c r="AE46" s="232">
        <v>0.13623018089673283</v>
      </c>
      <c r="AF46" s="31">
        <f t="shared" si="93"/>
        <v>0.12923018089673283</v>
      </c>
      <c r="AG46" s="31">
        <f t="shared" si="94"/>
        <v>0.12923018089673283</v>
      </c>
      <c r="AH46" s="232">
        <v>0.1589626662182104</v>
      </c>
      <c r="AI46" s="132">
        <f t="shared" si="95"/>
        <v>0.15196266621821039</v>
      </c>
      <c r="AJ46" s="132">
        <f t="shared" si="96"/>
        <v>0.15196266621821039</v>
      </c>
      <c r="AK46" s="232">
        <v>0.11296724202972531</v>
      </c>
      <c r="AL46" s="132">
        <f t="shared" si="97"/>
        <v>0.10596724202972532</v>
      </c>
      <c r="AM46" s="132">
        <f t="shared" si="98"/>
        <v>0.10596724202972532</v>
      </c>
      <c r="AN46" s="232">
        <v>8.8097241476670682E-2</v>
      </c>
      <c r="AO46" s="31">
        <f t="shared" si="99"/>
        <v>8.1097241476670689E-2</v>
      </c>
      <c r="AP46" s="31">
        <f t="shared" si="100"/>
        <v>8.1097241476670689E-2</v>
      </c>
      <c r="AQ46" s="232">
        <v>8.6020577667332898E-2</v>
      </c>
      <c r="AR46" s="31">
        <f t="shared" si="101"/>
        <v>7.9020577667332892E-2</v>
      </c>
      <c r="AS46" s="31">
        <f t="shared" si="102"/>
        <v>7.9020577667332892E-2</v>
      </c>
      <c r="AT46" s="232">
        <v>7.8094634855892187E-2</v>
      </c>
      <c r="AU46" s="31">
        <f t="shared" si="103"/>
        <v>7.109463485589218E-2</v>
      </c>
      <c r="AV46" s="31">
        <f t="shared" si="104"/>
        <v>7.109463485589218E-2</v>
      </c>
      <c r="AW46" s="232">
        <v>0.10945886936564038</v>
      </c>
      <c r="AX46" s="31">
        <f t="shared" si="105"/>
        <v>0.10245886936564039</v>
      </c>
      <c r="AY46" s="31">
        <f t="shared" si="106"/>
        <v>0.10245886936564039</v>
      </c>
      <c r="AZ46" s="232">
        <v>0.12275011433786644</v>
      </c>
      <c r="BA46" s="132">
        <f t="shared" si="107"/>
        <v>0.11575011433786644</v>
      </c>
      <c r="BB46" s="132">
        <f t="shared" si="108"/>
        <v>0.11575011433786644</v>
      </c>
      <c r="BC46" s="232">
        <v>8.3651086310252531E-2</v>
      </c>
      <c r="BD46" s="132">
        <f t="shared" si="109"/>
        <v>7.6651086310252525E-2</v>
      </c>
      <c r="BE46" s="132">
        <f t="shared" si="110"/>
        <v>7.6651086310252525E-2</v>
      </c>
      <c r="BF46" s="106"/>
      <c r="BG46" s="31">
        <f t="shared" si="111"/>
        <v>-6.9999999999999993E-3</v>
      </c>
      <c r="BH46" s="31">
        <f t="shared" si="112"/>
        <v>-6.9999999999999993E-3</v>
      </c>
      <c r="BI46" s="106"/>
      <c r="BJ46" s="31">
        <f t="shared" si="113"/>
        <v>-6.9999999999999993E-3</v>
      </c>
      <c r="BK46" s="31">
        <f t="shared" si="114"/>
        <v>-6.9999999999999993E-3</v>
      </c>
      <c r="BL46" s="232">
        <v>7.8094634855892187E-2</v>
      </c>
      <c r="BM46" s="31">
        <f t="shared" si="115"/>
        <v>7.109463485589218E-2</v>
      </c>
      <c r="BN46" s="31">
        <f t="shared" si="116"/>
        <v>7.109463485589218E-2</v>
      </c>
      <c r="BO46" s="106"/>
      <c r="BP46" s="31">
        <f t="shared" si="117"/>
        <v>-6.9999999999999993E-3</v>
      </c>
      <c r="BQ46" s="31">
        <f t="shared" si="118"/>
        <v>-6.9999999999999993E-3</v>
      </c>
      <c r="BR46" s="106"/>
      <c r="BS46" s="132">
        <f t="shared" si="119"/>
        <v>-6.9999999999999993E-3</v>
      </c>
      <c r="BT46" s="132">
        <f t="shared" si="120"/>
        <v>-6.9999999999999993E-3</v>
      </c>
      <c r="BU46" s="106"/>
      <c r="BV46" s="132">
        <f t="shared" si="121"/>
        <v>-6.9999999999999993E-3</v>
      </c>
      <c r="BW46" s="132">
        <f t="shared" si="122"/>
        <v>-6.9999999999999993E-3</v>
      </c>
      <c r="BY46" s="132">
        <f t="shared" si="123"/>
        <v>0.11160666870408581</v>
      </c>
      <c r="BZ46" s="132">
        <f t="shared" si="124"/>
        <v>0.10738720970887485</v>
      </c>
      <c r="CA46" s="132">
        <f t="shared" si="125"/>
        <v>9.1724998676613767E-2</v>
      </c>
      <c r="CB46" s="132">
        <f t="shared" si="126"/>
        <v>0.12730641038636867</v>
      </c>
    </row>
    <row r="47" spans="1:80">
      <c r="A47" s="89" t="s">
        <v>70</v>
      </c>
      <c r="B47" s="65">
        <f>'RR Segment omräkningstal'!J20</f>
        <v>-6.0000000000000001E-3</v>
      </c>
      <c r="C47" s="65">
        <f>'RR Segment omräkningstal'!K20</f>
        <v>-6.0000000000000001E-3</v>
      </c>
      <c r="D47" s="232">
        <v>7.2884788266415299E-2</v>
      </c>
      <c r="E47" s="31">
        <f t="shared" si="75"/>
        <v>6.6884788266415293E-2</v>
      </c>
      <c r="F47" s="31">
        <f t="shared" si="76"/>
        <v>6.6884788266415293E-2</v>
      </c>
      <c r="G47" s="232">
        <v>6.8655536826964E-2</v>
      </c>
      <c r="H47" s="31">
        <f t="shared" si="77"/>
        <v>6.2655536826963995E-2</v>
      </c>
      <c r="I47" s="31">
        <f t="shared" si="78"/>
        <v>6.2655536826963995E-2</v>
      </c>
      <c r="J47" s="232">
        <v>5.6519305799692082E-2</v>
      </c>
      <c r="K47" s="31">
        <f t="shared" si="79"/>
        <v>5.0519305799692084E-2</v>
      </c>
      <c r="L47" s="31">
        <f t="shared" si="80"/>
        <v>5.0519305799692084E-2</v>
      </c>
      <c r="M47" s="232">
        <v>5.8534850502641234E-2</v>
      </c>
      <c r="N47" s="31">
        <f t="shared" si="81"/>
        <v>5.2534850502641235E-2</v>
      </c>
      <c r="O47" s="31">
        <f t="shared" si="82"/>
        <v>5.2534850502641235E-2</v>
      </c>
      <c r="P47" s="232">
        <v>4.8834463016454631E-2</v>
      </c>
      <c r="Q47" s="132">
        <f t="shared" si="83"/>
        <v>4.2834463016454633E-2</v>
      </c>
      <c r="R47" s="132">
        <f t="shared" si="84"/>
        <v>4.2834463016454633E-2</v>
      </c>
      <c r="S47" s="232">
        <v>7.6030498399244584E-2</v>
      </c>
      <c r="T47" s="132">
        <f t="shared" si="85"/>
        <v>7.0030498399244578E-2</v>
      </c>
      <c r="U47" s="132">
        <f t="shared" si="86"/>
        <v>7.0030498399244578E-2</v>
      </c>
      <c r="V47" s="232">
        <v>7.2884788266415299E-2</v>
      </c>
      <c r="W47" s="31">
        <f t="shared" si="87"/>
        <v>6.6884788266415293E-2</v>
      </c>
      <c r="X47" s="31">
        <f t="shared" si="88"/>
        <v>6.6884788266415293E-2</v>
      </c>
      <c r="Y47" s="232">
        <v>6.8655536826964E-2</v>
      </c>
      <c r="Z47" s="31">
        <f t="shared" si="89"/>
        <v>6.2655536826963995E-2</v>
      </c>
      <c r="AA47" s="31">
        <f t="shared" si="90"/>
        <v>6.2655536826963995E-2</v>
      </c>
      <c r="AB47" s="232">
        <v>5.6519305799692082E-2</v>
      </c>
      <c r="AC47" s="31">
        <f t="shared" si="91"/>
        <v>5.0519305799692084E-2</v>
      </c>
      <c r="AD47" s="31">
        <f t="shared" si="92"/>
        <v>5.0519305799692084E-2</v>
      </c>
      <c r="AE47" s="232">
        <v>5.8534850502641234E-2</v>
      </c>
      <c r="AF47" s="31">
        <f t="shared" si="93"/>
        <v>5.2534850502641235E-2</v>
      </c>
      <c r="AG47" s="31">
        <f t="shared" si="94"/>
        <v>5.2534850502641235E-2</v>
      </c>
      <c r="AH47" s="232">
        <v>4.8834463016454631E-2</v>
      </c>
      <c r="AI47" s="132">
        <f t="shared" si="95"/>
        <v>4.2834463016454633E-2</v>
      </c>
      <c r="AJ47" s="132">
        <f t="shared" si="96"/>
        <v>4.2834463016454633E-2</v>
      </c>
      <c r="AK47" s="232">
        <v>7.6030498399244584E-2</v>
      </c>
      <c r="AL47" s="132">
        <f t="shared" si="97"/>
        <v>7.0030498399244578E-2</v>
      </c>
      <c r="AM47" s="132">
        <f t="shared" si="98"/>
        <v>7.0030498399244578E-2</v>
      </c>
      <c r="AN47" s="232">
        <v>4.7737447287865699E-2</v>
      </c>
      <c r="AO47" s="31">
        <f t="shared" si="99"/>
        <v>4.17374472878657E-2</v>
      </c>
      <c r="AP47" s="31">
        <f t="shared" si="100"/>
        <v>4.17374472878657E-2</v>
      </c>
      <c r="AQ47" s="232">
        <v>4.3231152351715471E-2</v>
      </c>
      <c r="AR47" s="31">
        <f t="shared" si="101"/>
        <v>3.7231152351715473E-2</v>
      </c>
      <c r="AS47" s="31">
        <f t="shared" si="102"/>
        <v>3.7231152351715473E-2</v>
      </c>
      <c r="AT47" s="232">
        <v>3.9572890212097346E-2</v>
      </c>
      <c r="AU47" s="31">
        <f t="shared" si="103"/>
        <v>3.3572890212097348E-2</v>
      </c>
      <c r="AV47" s="31">
        <f t="shared" si="104"/>
        <v>3.3572890212097348E-2</v>
      </c>
      <c r="AW47" s="232">
        <v>3.4426527925338603E-2</v>
      </c>
      <c r="AX47" s="31">
        <f t="shared" si="105"/>
        <v>2.8426527925338604E-2</v>
      </c>
      <c r="AY47" s="31">
        <f t="shared" si="106"/>
        <v>2.8426527925338604E-2</v>
      </c>
      <c r="AZ47" s="232">
        <v>2.739980372800991E-2</v>
      </c>
      <c r="BA47" s="132">
        <f t="shared" si="107"/>
        <v>2.1399803728009911E-2</v>
      </c>
      <c r="BB47" s="132">
        <f t="shared" si="108"/>
        <v>2.1399803728009911E-2</v>
      </c>
      <c r="BC47" s="232">
        <v>4.9821015291469838E-2</v>
      </c>
      <c r="BD47" s="132">
        <f t="shared" si="109"/>
        <v>4.3821015291469839E-2</v>
      </c>
      <c r="BE47" s="132">
        <f t="shared" si="110"/>
        <v>4.3821015291469839E-2</v>
      </c>
      <c r="BF47" s="106"/>
      <c r="BG47" s="31">
        <f t="shared" si="111"/>
        <v>-6.0000000000000001E-3</v>
      </c>
      <c r="BH47" s="31">
        <f t="shared" si="112"/>
        <v>-6.0000000000000001E-3</v>
      </c>
      <c r="BI47" s="106"/>
      <c r="BJ47" s="31">
        <f t="shared" si="113"/>
        <v>-6.0000000000000001E-3</v>
      </c>
      <c r="BK47" s="31">
        <f t="shared" si="114"/>
        <v>-6.0000000000000001E-3</v>
      </c>
      <c r="BL47" s="232">
        <v>3.9572890212097346E-2</v>
      </c>
      <c r="BM47" s="31">
        <f t="shared" si="115"/>
        <v>3.3572890212097348E-2</v>
      </c>
      <c r="BN47" s="31">
        <f t="shared" si="116"/>
        <v>3.3572890212097348E-2</v>
      </c>
      <c r="BO47" s="106"/>
      <c r="BP47" s="31">
        <f t="shared" si="117"/>
        <v>-6.0000000000000001E-3</v>
      </c>
      <c r="BQ47" s="31">
        <f t="shared" si="118"/>
        <v>-6.0000000000000001E-3</v>
      </c>
      <c r="BR47" s="106"/>
      <c r="BS47" s="132">
        <f t="shared" si="119"/>
        <v>-6.0000000000000001E-3</v>
      </c>
      <c r="BT47" s="132">
        <f t="shared" si="120"/>
        <v>-6.0000000000000001E-3</v>
      </c>
      <c r="BU47" s="106"/>
      <c r="BV47" s="132">
        <f t="shared" si="121"/>
        <v>-6.0000000000000001E-3</v>
      </c>
      <c r="BW47" s="132">
        <f t="shared" si="122"/>
        <v>-6.0000000000000001E-3</v>
      </c>
      <c r="BY47" s="132">
        <f t="shared" si="123"/>
        <v>6.4502341273565425E-2</v>
      </c>
      <c r="BZ47" s="132">
        <f t="shared" si="124"/>
        <v>6.018074200188115E-2</v>
      </c>
      <c r="CA47" s="132">
        <f t="shared" si="125"/>
        <v>4.8046098005894718E-2</v>
      </c>
      <c r="CB47" s="132">
        <f t="shared" si="126"/>
        <v>5.0498742976873685E-2</v>
      </c>
    </row>
    <row r="48" spans="1:80">
      <c r="A48" s="89" t="s">
        <v>71</v>
      </c>
      <c r="B48" s="65">
        <f>'RR Segment omräkningstal'!J21</f>
        <v>-2E-3</v>
      </c>
      <c r="C48" s="65">
        <f>'RR Segment omräkningstal'!K21</f>
        <v>-3.0000000000000001E-3</v>
      </c>
      <c r="D48" s="232">
        <v>3.8841439965429944E-3</v>
      </c>
      <c r="E48" s="31">
        <f t="shared" si="75"/>
        <v>1.8841439965429944E-3</v>
      </c>
      <c r="F48" s="31">
        <f t="shared" si="76"/>
        <v>8.8414399654299439E-4</v>
      </c>
      <c r="G48" s="232">
        <v>3.7431882119523838E-3</v>
      </c>
      <c r="H48" s="31">
        <f t="shared" si="77"/>
        <v>1.7431882119523837E-3</v>
      </c>
      <c r="I48" s="31">
        <f t="shared" si="78"/>
        <v>7.4318821195238369E-4</v>
      </c>
      <c r="J48" s="232">
        <v>6.1730752250421716E-3</v>
      </c>
      <c r="K48" s="31">
        <f t="shared" si="79"/>
        <v>4.1730752250421716E-3</v>
      </c>
      <c r="L48" s="31">
        <f t="shared" si="80"/>
        <v>3.1730752250421716E-3</v>
      </c>
      <c r="M48" s="232">
        <v>2.5211573918777885E-3</v>
      </c>
      <c r="N48" s="31">
        <f t="shared" si="81"/>
        <v>5.2115739187778842E-4</v>
      </c>
      <c r="O48" s="31">
        <f t="shared" si="82"/>
        <v>-4.788426081222116E-4</v>
      </c>
      <c r="P48" s="232">
        <v>3.310315640922352E-3</v>
      </c>
      <c r="Q48" s="132">
        <f t="shared" si="83"/>
        <v>1.3103156409223519E-3</v>
      </c>
      <c r="R48" s="132">
        <f t="shared" si="84"/>
        <v>3.1031564092235189E-4</v>
      </c>
      <c r="S48" s="232">
        <v>5.6514838262895703E-3</v>
      </c>
      <c r="T48" s="132">
        <f t="shared" si="85"/>
        <v>3.6514838262895703E-3</v>
      </c>
      <c r="U48" s="132">
        <f t="shared" si="86"/>
        <v>2.6514838262895702E-3</v>
      </c>
      <c r="V48" s="232">
        <v>3.8841439965429944E-3</v>
      </c>
      <c r="W48" s="31">
        <f t="shared" si="87"/>
        <v>1.8841439965429944E-3</v>
      </c>
      <c r="X48" s="31">
        <f t="shared" si="88"/>
        <v>8.8414399654299439E-4</v>
      </c>
      <c r="Y48" s="232">
        <v>3.7431882119523838E-3</v>
      </c>
      <c r="Z48" s="31">
        <f t="shared" si="89"/>
        <v>1.7431882119523837E-3</v>
      </c>
      <c r="AA48" s="31">
        <f t="shared" si="90"/>
        <v>7.4318821195238369E-4</v>
      </c>
      <c r="AB48" s="232">
        <v>6.1730752250421716E-3</v>
      </c>
      <c r="AC48" s="31">
        <f t="shared" si="91"/>
        <v>4.1730752250421716E-3</v>
      </c>
      <c r="AD48" s="31">
        <f t="shared" si="92"/>
        <v>3.1730752250421716E-3</v>
      </c>
      <c r="AE48" s="232">
        <v>2.5211573918777885E-3</v>
      </c>
      <c r="AF48" s="31">
        <f t="shared" si="93"/>
        <v>5.2115739187778842E-4</v>
      </c>
      <c r="AG48" s="31">
        <f t="shared" si="94"/>
        <v>-4.788426081222116E-4</v>
      </c>
      <c r="AH48" s="232">
        <v>3.310315640922352E-3</v>
      </c>
      <c r="AI48" s="132">
        <f t="shared" si="95"/>
        <v>1.3103156409223519E-3</v>
      </c>
      <c r="AJ48" s="132">
        <f t="shared" si="96"/>
        <v>3.1031564092235189E-4</v>
      </c>
      <c r="AK48" s="232">
        <v>5.6514838262895703E-3</v>
      </c>
      <c r="AL48" s="132">
        <f t="shared" si="97"/>
        <v>3.6514838262895703E-3</v>
      </c>
      <c r="AM48" s="132">
        <f t="shared" si="98"/>
        <v>2.6514838262895702E-3</v>
      </c>
      <c r="AN48" s="232">
        <v>5.1032327843032318E-3</v>
      </c>
      <c r="AO48" s="31">
        <f t="shared" si="99"/>
        <v>3.1032327843032318E-3</v>
      </c>
      <c r="AP48" s="31">
        <f t="shared" si="100"/>
        <v>2.1032327843032318E-3</v>
      </c>
      <c r="AQ48" s="232">
        <v>4.9099763692051672E-3</v>
      </c>
      <c r="AR48" s="31">
        <f t="shared" si="101"/>
        <v>2.9099763692051672E-3</v>
      </c>
      <c r="AS48" s="31">
        <f t="shared" si="102"/>
        <v>1.9099763692051672E-3</v>
      </c>
      <c r="AT48" s="232">
        <v>7.0790006188999784E-3</v>
      </c>
      <c r="AU48" s="31">
        <f t="shared" si="103"/>
        <v>5.0790006188999783E-3</v>
      </c>
      <c r="AV48" s="31">
        <f t="shared" si="104"/>
        <v>4.0790006188999783E-3</v>
      </c>
      <c r="AW48" s="232">
        <v>3.9189836923430197E-3</v>
      </c>
      <c r="AX48" s="31">
        <f t="shared" si="105"/>
        <v>1.9189836923430197E-3</v>
      </c>
      <c r="AY48" s="31">
        <f t="shared" si="106"/>
        <v>9.1898369234301967E-4</v>
      </c>
      <c r="AZ48" s="232">
        <v>4.2506429021863705E-3</v>
      </c>
      <c r="BA48" s="132">
        <f t="shared" si="107"/>
        <v>2.2506429021863705E-3</v>
      </c>
      <c r="BB48" s="132">
        <f t="shared" si="108"/>
        <v>1.2506429021863705E-3</v>
      </c>
      <c r="BC48" s="232">
        <v>5.832019182321002E-3</v>
      </c>
      <c r="BD48" s="132">
        <f t="shared" si="109"/>
        <v>3.8320191823210019E-3</v>
      </c>
      <c r="BE48" s="132">
        <f t="shared" si="110"/>
        <v>2.8320191823210019E-3</v>
      </c>
      <c r="BF48" s="106"/>
      <c r="BG48" s="31">
        <f t="shared" si="111"/>
        <v>-2E-3</v>
      </c>
      <c r="BH48" s="31">
        <f t="shared" si="112"/>
        <v>-3.0000000000000001E-3</v>
      </c>
      <c r="BI48" s="106"/>
      <c r="BJ48" s="31">
        <f t="shared" si="113"/>
        <v>-2E-3</v>
      </c>
      <c r="BK48" s="31">
        <f t="shared" si="114"/>
        <v>-3.0000000000000001E-3</v>
      </c>
      <c r="BL48" s="232">
        <v>7.0790006188999784E-3</v>
      </c>
      <c r="BM48" s="31">
        <f t="shared" si="115"/>
        <v>5.0790006188999783E-3</v>
      </c>
      <c r="BN48" s="31">
        <f t="shared" si="116"/>
        <v>4.0790006188999783E-3</v>
      </c>
      <c r="BO48" s="106"/>
      <c r="BP48" s="31">
        <f t="shared" si="117"/>
        <v>-2E-3</v>
      </c>
      <c r="BQ48" s="31">
        <f t="shared" si="118"/>
        <v>-3.0000000000000001E-3</v>
      </c>
      <c r="BR48" s="106"/>
      <c r="BS48" s="132">
        <f t="shared" si="119"/>
        <v>-2E-3</v>
      </c>
      <c r="BT48" s="132">
        <f t="shared" si="120"/>
        <v>-3.0000000000000001E-3</v>
      </c>
      <c r="BU48" s="106"/>
      <c r="BV48" s="132">
        <f t="shared" si="121"/>
        <v>-2E-3</v>
      </c>
      <c r="BW48" s="132">
        <f t="shared" si="122"/>
        <v>-3.0000000000000001E-3</v>
      </c>
      <c r="BY48" s="132">
        <f t="shared" si="123"/>
        <v>4.2905069257964069E-3</v>
      </c>
      <c r="BZ48" s="132">
        <f t="shared" si="124"/>
        <v>4.1321175977033116E-3</v>
      </c>
      <c r="CA48" s="132">
        <f t="shared" si="125"/>
        <v>6.6260379219710754E-3</v>
      </c>
      <c r="CB48" s="132">
        <f t="shared" si="126"/>
        <v>2.9870994920328658E-3</v>
      </c>
    </row>
    <row r="49" spans="1:80">
      <c r="A49" s="90" t="s">
        <v>72</v>
      </c>
      <c r="B49" s="65">
        <f>'RR Segment omräkningstal'!J22</f>
        <v>1.4999999999999999E-2</v>
      </c>
      <c r="C49" s="65">
        <f>'RR Segment omräkningstal'!K22</f>
        <v>1.3000000000000001E-2</v>
      </c>
      <c r="D49" s="233">
        <v>2.1031305602119802E-2</v>
      </c>
      <c r="E49" s="132">
        <f t="shared" si="75"/>
        <v>3.6031305602119798E-2</v>
      </c>
      <c r="F49" s="132">
        <f t="shared" si="76"/>
        <v>3.4031305602119803E-2</v>
      </c>
      <c r="G49" s="233">
        <v>2.2922955307523845E-2</v>
      </c>
      <c r="H49" s="31">
        <f t="shared" si="77"/>
        <v>3.7922955307523848E-2</v>
      </c>
      <c r="I49" s="31">
        <f t="shared" si="78"/>
        <v>3.5922955307523846E-2</v>
      </c>
      <c r="J49" s="233">
        <v>2.9212773463601419E-2</v>
      </c>
      <c r="K49" s="31">
        <f t="shared" si="79"/>
        <v>4.4212773463601418E-2</v>
      </c>
      <c r="L49" s="31">
        <f t="shared" si="80"/>
        <v>4.2212773463601416E-2</v>
      </c>
      <c r="M49" s="233">
        <v>2.7897551887292239E-2</v>
      </c>
      <c r="N49" s="31">
        <f t="shared" si="81"/>
        <v>4.2897551887292239E-2</v>
      </c>
      <c r="O49" s="31">
        <f t="shared" si="82"/>
        <v>4.0897551887292244E-2</v>
      </c>
      <c r="P49" s="233">
        <v>2.847217262054854E-2</v>
      </c>
      <c r="Q49" s="132">
        <f t="shared" si="83"/>
        <v>4.347217262054854E-2</v>
      </c>
      <c r="R49" s="132">
        <f t="shared" si="84"/>
        <v>4.1472172620548545E-2</v>
      </c>
      <c r="S49" s="233">
        <v>2.3334544325006409E-2</v>
      </c>
      <c r="T49" s="132">
        <f t="shared" si="85"/>
        <v>3.8334544325006409E-2</v>
      </c>
      <c r="U49" s="132">
        <f t="shared" si="86"/>
        <v>3.6334544325006407E-2</v>
      </c>
      <c r="V49" s="233">
        <v>2.1031305602119802E-2</v>
      </c>
      <c r="W49" s="31">
        <f t="shared" si="87"/>
        <v>3.6031305602119798E-2</v>
      </c>
      <c r="X49" s="31">
        <f t="shared" si="88"/>
        <v>3.4031305602119803E-2</v>
      </c>
      <c r="Y49" s="233">
        <v>2.2922955307523845E-2</v>
      </c>
      <c r="Z49" s="31">
        <f t="shared" si="89"/>
        <v>3.7922955307523848E-2</v>
      </c>
      <c r="AA49" s="31">
        <f t="shared" si="90"/>
        <v>3.5922955307523846E-2</v>
      </c>
      <c r="AB49" s="233">
        <v>2.9212773463601419E-2</v>
      </c>
      <c r="AC49" s="31">
        <f t="shared" si="91"/>
        <v>4.4212773463601418E-2</v>
      </c>
      <c r="AD49" s="31">
        <f t="shared" si="92"/>
        <v>4.2212773463601416E-2</v>
      </c>
      <c r="AE49" s="233">
        <v>2.7897551887292239E-2</v>
      </c>
      <c r="AF49" s="31">
        <f t="shared" si="93"/>
        <v>4.2897551887292239E-2</v>
      </c>
      <c r="AG49" s="31">
        <f t="shared" si="94"/>
        <v>4.0897551887292244E-2</v>
      </c>
      <c r="AH49" s="233">
        <v>2.847217262054854E-2</v>
      </c>
      <c r="AI49" s="132">
        <f t="shared" si="95"/>
        <v>4.347217262054854E-2</v>
      </c>
      <c r="AJ49" s="132">
        <f t="shared" si="96"/>
        <v>4.1472172620548545E-2</v>
      </c>
      <c r="AK49" s="233">
        <v>2.3334544325006409E-2</v>
      </c>
      <c r="AL49" s="132">
        <f t="shared" si="97"/>
        <v>3.8334544325006409E-2</v>
      </c>
      <c r="AM49" s="132">
        <f t="shared" si="98"/>
        <v>3.6334544325006407E-2</v>
      </c>
      <c r="AN49" s="233">
        <v>3.0157432617711147E-2</v>
      </c>
      <c r="AO49" s="31">
        <f t="shared" si="99"/>
        <v>4.5157432617711143E-2</v>
      </c>
      <c r="AP49" s="31">
        <f t="shared" si="100"/>
        <v>4.3157432617711149E-2</v>
      </c>
      <c r="AQ49" s="233">
        <v>3.2020049412127667E-2</v>
      </c>
      <c r="AR49" s="31">
        <f t="shared" si="101"/>
        <v>4.7020049412127667E-2</v>
      </c>
      <c r="AS49" s="31">
        <f t="shared" si="102"/>
        <v>4.5020049412127672E-2</v>
      </c>
      <c r="AT49" s="233">
        <v>3.6352048768513938E-2</v>
      </c>
      <c r="AU49" s="31">
        <f t="shared" si="103"/>
        <v>5.1352048768513937E-2</v>
      </c>
      <c r="AV49" s="31">
        <f t="shared" si="104"/>
        <v>4.9352048768513943E-2</v>
      </c>
      <c r="AW49" s="233">
        <v>3.5386196518658784E-2</v>
      </c>
      <c r="AX49" s="31">
        <f t="shared" si="105"/>
        <v>5.0386196518658784E-2</v>
      </c>
      <c r="AY49" s="31">
        <f t="shared" si="106"/>
        <v>4.8386196518658789E-2</v>
      </c>
      <c r="AZ49" s="233">
        <v>3.6152233595879608E-2</v>
      </c>
      <c r="BA49" s="132">
        <f t="shared" si="107"/>
        <v>5.1152233595879608E-2</v>
      </c>
      <c r="BB49" s="132">
        <f t="shared" si="108"/>
        <v>4.9152233595879613E-2</v>
      </c>
      <c r="BC49" s="233">
        <v>3.0906384684430976E-2</v>
      </c>
      <c r="BD49" s="132">
        <f t="shared" si="109"/>
        <v>4.5906384684430979E-2</v>
      </c>
      <c r="BE49" s="132">
        <f t="shared" si="110"/>
        <v>4.3906384684430977E-2</v>
      </c>
      <c r="BF49" s="107"/>
      <c r="BG49" s="31">
        <f t="shared" si="111"/>
        <v>1.4999999999999999E-2</v>
      </c>
      <c r="BH49" s="31">
        <f t="shared" si="112"/>
        <v>1.3000000000000001E-2</v>
      </c>
      <c r="BI49" s="107"/>
      <c r="BJ49" s="31">
        <f t="shared" si="113"/>
        <v>1.4999999999999999E-2</v>
      </c>
      <c r="BK49" s="31">
        <f t="shared" si="114"/>
        <v>1.3000000000000001E-2</v>
      </c>
      <c r="BL49" s="233">
        <v>3.6352048768513938E-2</v>
      </c>
      <c r="BM49" s="31">
        <f t="shared" si="115"/>
        <v>5.1352048768513937E-2</v>
      </c>
      <c r="BN49" s="31">
        <f t="shared" si="116"/>
        <v>4.9352048768513943E-2</v>
      </c>
      <c r="BO49" s="107"/>
      <c r="BP49" s="31">
        <f t="shared" si="117"/>
        <v>1.4999999999999999E-2</v>
      </c>
      <c r="BQ49" s="31">
        <f t="shared" si="118"/>
        <v>1.3000000000000001E-2</v>
      </c>
      <c r="BR49" s="107"/>
      <c r="BS49" s="132">
        <f t="shared" si="119"/>
        <v>1.4999999999999999E-2</v>
      </c>
      <c r="BT49" s="132">
        <f t="shared" si="120"/>
        <v>1.3000000000000001E-2</v>
      </c>
      <c r="BU49" s="107"/>
      <c r="BV49" s="132">
        <f t="shared" si="121"/>
        <v>1.4999999999999999E-2</v>
      </c>
      <c r="BW49" s="132">
        <f t="shared" si="122"/>
        <v>1.3000000000000001E-2</v>
      </c>
      <c r="BY49" s="132">
        <f t="shared" si="123"/>
        <v>2.4073347940650251E-2</v>
      </c>
      <c r="BZ49" s="132">
        <f t="shared" si="124"/>
        <v>2.5955320009058452E-2</v>
      </c>
      <c r="CA49" s="132">
        <f t="shared" si="125"/>
        <v>3.2782411116057675E-2</v>
      </c>
      <c r="CB49" s="132">
        <f t="shared" si="126"/>
        <v>3.039376676441442E-2</v>
      </c>
    </row>
    <row r="50" spans="1:80">
      <c r="A50" s="90" t="s">
        <v>73</v>
      </c>
      <c r="B50" s="65">
        <f>'RR Segment omräkningstal'!J23</f>
        <v>1.3000000000000001E-2</v>
      </c>
      <c r="C50" s="65">
        <f>'RR Segment omräkningstal'!K23</f>
        <v>1.3000000000000001E-2</v>
      </c>
      <c r="D50" s="233">
        <v>2.6830625066462038E-2</v>
      </c>
      <c r="E50" s="132">
        <f t="shared" si="75"/>
        <v>3.9830625066462039E-2</v>
      </c>
      <c r="F50" s="132">
        <f t="shared" si="76"/>
        <v>3.9830625066462039E-2</v>
      </c>
      <c r="G50" s="233">
        <v>2.8212639014250567E-2</v>
      </c>
      <c r="H50" s="31">
        <f t="shared" si="77"/>
        <v>4.1212639014250568E-2</v>
      </c>
      <c r="I50" s="31">
        <f t="shared" si="78"/>
        <v>4.1212639014250568E-2</v>
      </c>
      <c r="J50" s="233">
        <v>2.6430655605189021E-2</v>
      </c>
      <c r="K50" s="31">
        <f t="shared" si="79"/>
        <v>3.9430655605189019E-2</v>
      </c>
      <c r="L50" s="31">
        <f t="shared" si="80"/>
        <v>3.9430655605189019E-2</v>
      </c>
      <c r="M50" s="233">
        <v>3.4937393659538664E-2</v>
      </c>
      <c r="N50" s="31">
        <f t="shared" si="81"/>
        <v>4.7937393659538668E-2</v>
      </c>
      <c r="O50" s="31">
        <f t="shared" si="82"/>
        <v>4.7937393659538668E-2</v>
      </c>
      <c r="P50" s="233">
        <v>3.5200252277257156E-2</v>
      </c>
      <c r="Q50" s="132">
        <f t="shared" si="83"/>
        <v>4.8200252277257161E-2</v>
      </c>
      <c r="R50" s="132">
        <f t="shared" si="84"/>
        <v>4.8200252277257161E-2</v>
      </c>
      <c r="S50" s="233">
        <v>2.462413426360216E-2</v>
      </c>
      <c r="T50" s="132">
        <f t="shared" si="85"/>
        <v>3.7624134263602158E-2</v>
      </c>
      <c r="U50" s="132">
        <f t="shared" si="86"/>
        <v>3.7624134263602158E-2</v>
      </c>
      <c r="V50" s="233">
        <v>2.6830625066462038E-2</v>
      </c>
      <c r="W50" s="31">
        <f t="shared" si="87"/>
        <v>3.9830625066462039E-2</v>
      </c>
      <c r="X50" s="31">
        <f t="shared" si="88"/>
        <v>3.9830625066462039E-2</v>
      </c>
      <c r="Y50" s="233">
        <v>2.8212639014250567E-2</v>
      </c>
      <c r="Z50" s="31">
        <f t="shared" si="89"/>
        <v>4.1212639014250568E-2</v>
      </c>
      <c r="AA50" s="31">
        <f t="shared" si="90"/>
        <v>4.1212639014250568E-2</v>
      </c>
      <c r="AB50" s="233">
        <v>2.6430655605189021E-2</v>
      </c>
      <c r="AC50" s="31">
        <f t="shared" si="91"/>
        <v>3.9430655605189019E-2</v>
      </c>
      <c r="AD50" s="31">
        <f t="shared" si="92"/>
        <v>3.9430655605189019E-2</v>
      </c>
      <c r="AE50" s="233">
        <v>3.4937393659538664E-2</v>
      </c>
      <c r="AF50" s="31">
        <f t="shared" si="93"/>
        <v>4.7937393659538668E-2</v>
      </c>
      <c r="AG50" s="31">
        <f t="shared" si="94"/>
        <v>4.7937393659538668E-2</v>
      </c>
      <c r="AH50" s="233">
        <v>3.5200252277257156E-2</v>
      </c>
      <c r="AI50" s="132">
        <f t="shared" si="95"/>
        <v>4.8200252277257161E-2</v>
      </c>
      <c r="AJ50" s="132">
        <f t="shared" si="96"/>
        <v>4.8200252277257161E-2</v>
      </c>
      <c r="AK50" s="233">
        <v>2.462413426360216E-2</v>
      </c>
      <c r="AL50" s="132">
        <f t="shared" si="97"/>
        <v>3.7624134263602158E-2</v>
      </c>
      <c r="AM50" s="132">
        <f t="shared" si="98"/>
        <v>3.7624134263602158E-2</v>
      </c>
      <c r="AN50" s="233">
        <v>3.5551696734826853E-2</v>
      </c>
      <c r="AO50" s="31">
        <f t="shared" si="99"/>
        <v>4.8551696734826857E-2</v>
      </c>
      <c r="AP50" s="31">
        <f t="shared" si="100"/>
        <v>4.8551696734826857E-2</v>
      </c>
      <c r="AQ50" s="233">
        <v>3.880023176904026E-2</v>
      </c>
      <c r="AR50" s="31">
        <f t="shared" si="101"/>
        <v>5.1800231769040264E-2</v>
      </c>
      <c r="AS50" s="31">
        <f t="shared" si="102"/>
        <v>5.1800231769040264E-2</v>
      </c>
      <c r="AT50" s="233">
        <v>3.6898547929606493E-2</v>
      </c>
      <c r="AU50" s="31">
        <f t="shared" si="103"/>
        <v>4.989854792960649E-2</v>
      </c>
      <c r="AV50" s="31">
        <f t="shared" si="104"/>
        <v>4.989854792960649E-2</v>
      </c>
      <c r="AW50" s="233">
        <v>4.2796869451659086E-2</v>
      </c>
      <c r="AX50" s="31">
        <f t="shared" si="105"/>
        <v>5.5796869451659084E-2</v>
      </c>
      <c r="AY50" s="31">
        <f t="shared" si="106"/>
        <v>5.5796869451659084E-2</v>
      </c>
      <c r="AZ50" s="233">
        <v>4.3141798052002536E-2</v>
      </c>
      <c r="BA50" s="132">
        <f t="shared" si="107"/>
        <v>5.6141798052002534E-2</v>
      </c>
      <c r="BB50" s="132">
        <f t="shared" si="108"/>
        <v>5.6141798052002534E-2</v>
      </c>
      <c r="BC50" s="233">
        <v>3.4110180443551748E-2</v>
      </c>
      <c r="BD50" s="132">
        <f t="shared" si="109"/>
        <v>4.7110180443551752E-2</v>
      </c>
      <c r="BE50" s="132">
        <f t="shared" si="110"/>
        <v>4.7110180443551752E-2</v>
      </c>
      <c r="BF50" s="107"/>
      <c r="BG50" s="31">
        <f t="shared" si="111"/>
        <v>1.3000000000000001E-2</v>
      </c>
      <c r="BH50" s="31">
        <f t="shared" si="112"/>
        <v>1.3000000000000001E-2</v>
      </c>
      <c r="BI50" s="107"/>
      <c r="BJ50" s="31">
        <f t="shared" si="113"/>
        <v>1.3000000000000001E-2</v>
      </c>
      <c r="BK50" s="31">
        <f t="shared" si="114"/>
        <v>1.3000000000000001E-2</v>
      </c>
      <c r="BL50" s="233">
        <v>3.6898547929606493E-2</v>
      </c>
      <c r="BM50" s="31">
        <f t="shared" si="115"/>
        <v>4.989854792960649E-2</v>
      </c>
      <c r="BN50" s="31">
        <f t="shared" si="116"/>
        <v>4.989854792960649E-2</v>
      </c>
      <c r="BO50" s="107"/>
      <c r="BP50" s="31">
        <f t="shared" si="117"/>
        <v>1.3000000000000001E-2</v>
      </c>
      <c r="BQ50" s="31">
        <f t="shared" si="118"/>
        <v>1.3000000000000001E-2</v>
      </c>
      <c r="BR50" s="107"/>
      <c r="BS50" s="132">
        <f t="shared" si="119"/>
        <v>1.3000000000000001E-2</v>
      </c>
      <c r="BT50" s="132">
        <f t="shared" si="120"/>
        <v>1.3000000000000001E-2</v>
      </c>
      <c r="BU50" s="107"/>
      <c r="BV50" s="132">
        <f t="shared" si="121"/>
        <v>1.3000000000000001E-2</v>
      </c>
      <c r="BW50" s="132">
        <f t="shared" si="122"/>
        <v>1.3000000000000001E-2</v>
      </c>
      <c r="BY50" s="132">
        <f t="shared" si="123"/>
        <v>2.9737648955916976E-2</v>
      </c>
      <c r="BZ50" s="132">
        <f t="shared" si="124"/>
        <v>3.1741836599180465E-2</v>
      </c>
      <c r="CA50" s="132">
        <f t="shared" si="125"/>
        <v>3.1664601767397757E-2</v>
      </c>
      <c r="CB50" s="132">
        <f t="shared" si="126"/>
        <v>3.75572189235788E-2</v>
      </c>
    </row>
    <row r="51" spans="1:80">
      <c r="A51" s="90" t="s">
        <v>74</v>
      </c>
      <c r="B51" s="65">
        <f>'RR Segment omräkningstal'!J24</f>
        <v>7.0000000000000001E-3</v>
      </c>
      <c r="C51" s="65">
        <f>'RR Segment omräkningstal'!K24</f>
        <v>7.0000000000000001E-3</v>
      </c>
      <c r="D51" s="233">
        <v>5.1782589822388495E-2</v>
      </c>
      <c r="E51" s="132">
        <f t="shared" si="75"/>
        <v>5.8782589822388494E-2</v>
      </c>
      <c r="F51" s="132">
        <f t="shared" si="76"/>
        <v>5.8782589822388494E-2</v>
      </c>
      <c r="G51" s="233">
        <v>5.4975121023037692E-2</v>
      </c>
      <c r="H51" s="31">
        <f t="shared" si="77"/>
        <v>6.1975121023037691E-2</v>
      </c>
      <c r="I51" s="31">
        <f t="shared" si="78"/>
        <v>6.1975121023037691E-2</v>
      </c>
      <c r="J51" s="233">
        <v>5.5458660212753516E-2</v>
      </c>
      <c r="K51" s="31">
        <f t="shared" si="79"/>
        <v>6.2458660212753515E-2</v>
      </c>
      <c r="L51" s="31">
        <f t="shared" si="80"/>
        <v>6.2458660212753515E-2</v>
      </c>
      <c r="M51" s="233">
        <v>6.6180732966592881E-2</v>
      </c>
      <c r="N51" s="31">
        <f t="shared" si="81"/>
        <v>7.3180732966592887E-2</v>
      </c>
      <c r="O51" s="31">
        <f t="shared" si="82"/>
        <v>7.3180732966592887E-2</v>
      </c>
      <c r="P51" s="233">
        <v>7.3173166641519918E-2</v>
      </c>
      <c r="Q51" s="132">
        <f t="shared" si="83"/>
        <v>8.0173166641519925E-2</v>
      </c>
      <c r="R51" s="132">
        <f t="shared" si="84"/>
        <v>8.0173166641519925E-2</v>
      </c>
      <c r="S51" s="233">
        <v>5.2932213643719014E-2</v>
      </c>
      <c r="T51" s="132">
        <f t="shared" si="85"/>
        <v>5.9932213643719014E-2</v>
      </c>
      <c r="U51" s="132">
        <f t="shared" si="86"/>
        <v>5.9932213643719014E-2</v>
      </c>
      <c r="V51" s="233">
        <v>5.1782589822388495E-2</v>
      </c>
      <c r="W51" s="31">
        <f t="shared" si="87"/>
        <v>5.8782589822388494E-2</v>
      </c>
      <c r="X51" s="31">
        <f t="shared" si="88"/>
        <v>5.8782589822388494E-2</v>
      </c>
      <c r="Y51" s="233">
        <v>5.4975121023037692E-2</v>
      </c>
      <c r="Z51" s="31">
        <f t="shared" si="89"/>
        <v>6.1975121023037691E-2</v>
      </c>
      <c r="AA51" s="31">
        <f t="shared" si="90"/>
        <v>6.1975121023037691E-2</v>
      </c>
      <c r="AB51" s="233">
        <v>5.5458660212753516E-2</v>
      </c>
      <c r="AC51" s="31">
        <f t="shared" si="91"/>
        <v>6.2458660212753515E-2</v>
      </c>
      <c r="AD51" s="31">
        <f t="shared" si="92"/>
        <v>6.2458660212753515E-2</v>
      </c>
      <c r="AE51" s="233">
        <v>6.6180732966592881E-2</v>
      </c>
      <c r="AF51" s="31">
        <f t="shared" si="93"/>
        <v>7.3180732966592887E-2</v>
      </c>
      <c r="AG51" s="31">
        <f t="shared" si="94"/>
        <v>7.3180732966592887E-2</v>
      </c>
      <c r="AH51" s="233">
        <v>7.3173166641519918E-2</v>
      </c>
      <c r="AI51" s="132">
        <f t="shared" si="95"/>
        <v>8.0173166641519925E-2</v>
      </c>
      <c r="AJ51" s="132">
        <f t="shared" si="96"/>
        <v>8.0173166641519925E-2</v>
      </c>
      <c r="AK51" s="233">
        <v>5.2932213643719014E-2</v>
      </c>
      <c r="AL51" s="132">
        <f t="shared" si="97"/>
        <v>5.9932213643719014E-2</v>
      </c>
      <c r="AM51" s="132">
        <f t="shared" si="98"/>
        <v>5.9932213643719014E-2</v>
      </c>
      <c r="AN51" s="233">
        <v>5.2090504575919461E-2</v>
      </c>
      <c r="AO51" s="31">
        <f t="shared" si="99"/>
        <v>5.909050457591946E-2</v>
      </c>
      <c r="AP51" s="31">
        <f t="shared" si="100"/>
        <v>5.909050457591946E-2</v>
      </c>
      <c r="AQ51" s="233">
        <v>5.2715125400315789E-2</v>
      </c>
      <c r="AR51" s="31">
        <f t="shared" si="101"/>
        <v>5.9715125400315788E-2</v>
      </c>
      <c r="AS51" s="31">
        <f t="shared" si="102"/>
        <v>5.9715125400315788E-2</v>
      </c>
      <c r="AT51" s="233">
        <v>5.4891612058208125E-2</v>
      </c>
      <c r="AU51" s="31">
        <f t="shared" si="103"/>
        <v>6.1891612058208124E-2</v>
      </c>
      <c r="AV51" s="31">
        <f t="shared" si="104"/>
        <v>6.1891612058208124E-2</v>
      </c>
      <c r="AW51" s="233">
        <v>6.7877769705129973E-2</v>
      </c>
      <c r="AX51" s="31">
        <f t="shared" si="105"/>
        <v>7.4877769705129979E-2</v>
      </c>
      <c r="AY51" s="31">
        <f t="shared" si="106"/>
        <v>7.4877769705129979E-2</v>
      </c>
      <c r="AZ51" s="233">
        <v>7.2733143122838392E-2</v>
      </c>
      <c r="BA51" s="132">
        <f t="shared" si="107"/>
        <v>7.9733143122838399E-2</v>
      </c>
      <c r="BB51" s="132">
        <f t="shared" si="108"/>
        <v>7.9733143122838399E-2</v>
      </c>
      <c r="BC51" s="233">
        <v>5.2292323987802425E-2</v>
      </c>
      <c r="BD51" s="132">
        <f t="shared" si="109"/>
        <v>5.9292323987802424E-2</v>
      </c>
      <c r="BE51" s="132">
        <f t="shared" si="110"/>
        <v>5.9292323987802424E-2</v>
      </c>
      <c r="BF51" s="107"/>
      <c r="BG51" s="31">
        <f t="shared" si="111"/>
        <v>7.0000000000000001E-3</v>
      </c>
      <c r="BH51" s="31">
        <f t="shared" si="112"/>
        <v>7.0000000000000001E-3</v>
      </c>
      <c r="BI51" s="107"/>
      <c r="BJ51" s="31">
        <f t="shared" si="113"/>
        <v>7.0000000000000001E-3</v>
      </c>
      <c r="BK51" s="31">
        <f t="shared" si="114"/>
        <v>7.0000000000000001E-3</v>
      </c>
      <c r="BL51" s="233">
        <v>5.4891612058208125E-2</v>
      </c>
      <c r="BM51" s="31">
        <f t="shared" si="115"/>
        <v>6.1891612058208124E-2</v>
      </c>
      <c r="BN51" s="31">
        <f t="shared" si="116"/>
        <v>6.1891612058208124E-2</v>
      </c>
      <c r="BO51" s="107"/>
      <c r="BP51" s="31">
        <f t="shared" si="117"/>
        <v>7.0000000000000001E-3</v>
      </c>
      <c r="BQ51" s="31">
        <f t="shared" si="118"/>
        <v>7.0000000000000001E-3</v>
      </c>
      <c r="BR51" s="107"/>
      <c r="BS51" s="132">
        <f t="shared" si="119"/>
        <v>7.0000000000000001E-3</v>
      </c>
      <c r="BT51" s="132">
        <f t="shared" si="120"/>
        <v>7.0000000000000001E-3</v>
      </c>
      <c r="BU51" s="107"/>
      <c r="BV51" s="132">
        <f t="shared" si="121"/>
        <v>7.0000000000000001E-3</v>
      </c>
      <c r="BW51" s="132">
        <f t="shared" si="122"/>
        <v>7.0000000000000001E-3</v>
      </c>
      <c r="BY51" s="132">
        <f t="shared" si="123"/>
        <v>5.1885228073565486E-2</v>
      </c>
      <c r="BZ51" s="132">
        <f t="shared" si="124"/>
        <v>5.4221789148797057E-2</v>
      </c>
      <c r="CA51" s="132">
        <f t="shared" si="125"/>
        <v>5.5175136135480821E-2</v>
      </c>
      <c r="CB51" s="132">
        <f t="shared" si="126"/>
        <v>6.6746411879438583E-2</v>
      </c>
    </row>
    <row r="52" spans="1:80">
      <c r="A52" s="90" t="s">
        <v>75</v>
      </c>
      <c r="B52" s="65">
        <f>'RR Segment omräkningstal'!J25</f>
        <v>0.01</v>
      </c>
      <c r="C52" s="65">
        <f>'RR Segment omräkningstal'!K25</f>
        <v>0.01</v>
      </c>
      <c r="D52" s="233">
        <v>1.4396590588672429E-2</v>
      </c>
      <c r="E52" s="132">
        <f t="shared" si="75"/>
        <v>2.4396590588672429E-2</v>
      </c>
      <c r="F52" s="132">
        <f t="shared" si="76"/>
        <v>2.4396590588672429E-2</v>
      </c>
      <c r="G52" s="233">
        <v>1.617348074640259E-2</v>
      </c>
      <c r="H52" s="31">
        <f t="shared" si="77"/>
        <v>2.6173480746402591E-2</v>
      </c>
      <c r="I52" s="31">
        <f t="shared" si="78"/>
        <v>2.6173480746402591E-2</v>
      </c>
      <c r="J52" s="233">
        <v>2.1946895635341586E-2</v>
      </c>
      <c r="K52" s="31">
        <f t="shared" si="79"/>
        <v>3.1946895635341588E-2</v>
      </c>
      <c r="L52" s="31">
        <f t="shared" si="80"/>
        <v>3.1946895635341588E-2</v>
      </c>
      <c r="M52" s="233">
        <v>1.3639869148627918E-2</v>
      </c>
      <c r="N52" s="31">
        <f t="shared" si="81"/>
        <v>2.3639869148627916E-2</v>
      </c>
      <c r="O52" s="31">
        <f t="shared" si="82"/>
        <v>2.3639869148627916E-2</v>
      </c>
      <c r="P52" s="233">
        <v>1.442978156074734E-2</v>
      </c>
      <c r="Q52" s="132">
        <f t="shared" si="83"/>
        <v>2.4429781560747342E-2</v>
      </c>
      <c r="R52" s="132">
        <f t="shared" si="84"/>
        <v>2.4429781560747342E-2</v>
      </c>
      <c r="S52" s="233">
        <v>1.8749404509691675E-2</v>
      </c>
      <c r="T52" s="132">
        <f t="shared" si="85"/>
        <v>2.8749404509691677E-2</v>
      </c>
      <c r="U52" s="132">
        <f t="shared" si="86"/>
        <v>2.8749404509691677E-2</v>
      </c>
      <c r="V52" s="233">
        <v>1.4396590588672429E-2</v>
      </c>
      <c r="W52" s="31">
        <f t="shared" si="87"/>
        <v>2.4396590588672429E-2</v>
      </c>
      <c r="X52" s="31">
        <f t="shared" si="88"/>
        <v>2.4396590588672429E-2</v>
      </c>
      <c r="Y52" s="233">
        <v>1.617348074640259E-2</v>
      </c>
      <c r="Z52" s="31">
        <f t="shared" si="89"/>
        <v>2.6173480746402591E-2</v>
      </c>
      <c r="AA52" s="31">
        <f t="shared" si="90"/>
        <v>2.6173480746402591E-2</v>
      </c>
      <c r="AB52" s="233">
        <v>2.1946895635341586E-2</v>
      </c>
      <c r="AC52" s="31">
        <f t="shared" si="91"/>
        <v>3.1946895635341588E-2</v>
      </c>
      <c r="AD52" s="31">
        <f t="shared" si="92"/>
        <v>3.1946895635341588E-2</v>
      </c>
      <c r="AE52" s="233">
        <v>1.3639869148627918E-2</v>
      </c>
      <c r="AF52" s="31">
        <f t="shared" si="93"/>
        <v>2.3639869148627916E-2</v>
      </c>
      <c r="AG52" s="31">
        <f t="shared" si="94"/>
        <v>2.3639869148627916E-2</v>
      </c>
      <c r="AH52" s="233">
        <v>1.442978156074734E-2</v>
      </c>
      <c r="AI52" s="132">
        <f t="shared" si="95"/>
        <v>2.4429781560747342E-2</v>
      </c>
      <c r="AJ52" s="132">
        <f t="shared" si="96"/>
        <v>2.4429781560747342E-2</v>
      </c>
      <c r="AK52" s="233">
        <v>1.8749404509691675E-2</v>
      </c>
      <c r="AL52" s="132">
        <f t="shared" si="97"/>
        <v>2.8749404509691677E-2</v>
      </c>
      <c r="AM52" s="132">
        <f t="shared" si="98"/>
        <v>2.8749404509691677E-2</v>
      </c>
      <c r="AN52" s="233">
        <v>2.4467856924978399E-2</v>
      </c>
      <c r="AO52" s="31">
        <f t="shared" si="99"/>
        <v>3.4467856924978398E-2</v>
      </c>
      <c r="AP52" s="31">
        <f t="shared" si="100"/>
        <v>3.4467856924978398E-2</v>
      </c>
      <c r="AQ52" s="233">
        <v>2.3914434715846773E-2</v>
      </c>
      <c r="AR52" s="31">
        <f t="shared" si="101"/>
        <v>3.3914434715846771E-2</v>
      </c>
      <c r="AS52" s="31">
        <f t="shared" si="102"/>
        <v>3.3914434715846771E-2</v>
      </c>
      <c r="AT52" s="233">
        <v>2.8763617360827151E-2</v>
      </c>
      <c r="AU52" s="31">
        <f t="shared" si="103"/>
        <v>3.8763617360827153E-2</v>
      </c>
      <c r="AV52" s="31">
        <f t="shared" si="104"/>
        <v>3.8763617360827153E-2</v>
      </c>
      <c r="AW52" s="233">
        <v>2.3226388127141367E-2</v>
      </c>
      <c r="AX52" s="31">
        <f t="shared" si="105"/>
        <v>3.3226388127141369E-2</v>
      </c>
      <c r="AY52" s="31">
        <f t="shared" si="106"/>
        <v>3.3226388127141369E-2</v>
      </c>
      <c r="AZ52" s="233">
        <v>2.4096211159488446E-2</v>
      </c>
      <c r="BA52" s="132">
        <f t="shared" si="107"/>
        <v>3.4096211159488445E-2</v>
      </c>
      <c r="BB52" s="132">
        <f t="shared" si="108"/>
        <v>3.4096211159488445E-2</v>
      </c>
      <c r="BC52" s="233">
        <v>2.8586724416735862E-2</v>
      </c>
      <c r="BD52" s="132">
        <f t="shared" si="109"/>
        <v>3.8586724416735864E-2</v>
      </c>
      <c r="BE52" s="132">
        <f t="shared" si="110"/>
        <v>3.8586724416735864E-2</v>
      </c>
      <c r="BF52" s="107"/>
      <c r="BG52" s="31">
        <f t="shared" si="111"/>
        <v>0.01</v>
      </c>
      <c r="BH52" s="31">
        <f t="shared" si="112"/>
        <v>0.01</v>
      </c>
      <c r="BI52" s="107"/>
      <c r="BJ52" s="31">
        <f t="shared" si="113"/>
        <v>0.01</v>
      </c>
      <c r="BK52" s="31">
        <f t="shared" si="114"/>
        <v>0.01</v>
      </c>
      <c r="BL52" s="233">
        <v>2.8763617360827151E-2</v>
      </c>
      <c r="BM52" s="31">
        <f t="shared" si="115"/>
        <v>3.8763617360827153E-2</v>
      </c>
      <c r="BN52" s="31">
        <f t="shared" si="116"/>
        <v>3.8763617360827153E-2</v>
      </c>
      <c r="BO52" s="107"/>
      <c r="BP52" s="31">
        <f t="shared" si="117"/>
        <v>0.01</v>
      </c>
      <c r="BQ52" s="31">
        <f t="shared" si="118"/>
        <v>0.01</v>
      </c>
      <c r="BR52" s="107"/>
      <c r="BS52" s="132">
        <f t="shared" si="119"/>
        <v>0.01</v>
      </c>
      <c r="BT52" s="132">
        <f t="shared" si="120"/>
        <v>0.01</v>
      </c>
      <c r="BU52" s="107"/>
      <c r="BV52" s="132">
        <f t="shared" si="121"/>
        <v>0.01</v>
      </c>
      <c r="BW52" s="132">
        <f t="shared" si="122"/>
        <v>0.01</v>
      </c>
      <c r="BY52" s="132">
        <f t="shared" si="123"/>
        <v>1.7753679367441086E-2</v>
      </c>
      <c r="BZ52" s="132">
        <f t="shared" si="124"/>
        <v>1.8753798736217318E-2</v>
      </c>
      <c r="CA52" s="132">
        <f t="shared" si="125"/>
        <v>2.5355256498084365E-2</v>
      </c>
      <c r="CB52" s="132">
        <f t="shared" si="126"/>
        <v>1.6835375474799064E-2</v>
      </c>
    </row>
    <row r="53" spans="1:80">
      <c r="A53" s="17" t="s">
        <v>18</v>
      </c>
      <c r="B53" s="68">
        <f>SUM(B30:B52)</f>
        <v>0</v>
      </c>
      <c r="C53" s="68">
        <f>SUM(C30:C52)</f>
        <v>0</v>
      </c>
      <c r="D53" s="26">
        <v>0.99999999999999978</v>
      </c>
      <c r="E53" s="74">
        <f t="shared" ref="E53:BQ53" si="127">SUM(E30:E52)</f>
        <v>1</v>
      </c>
      <c r="F53" s="74">
        <f t="shared" si="127"/>
        <v>1</v>
      </c>
      <c r="G53" s="26">
        <f t="shared" si="127"/>
        <v>1.0000000000000002</v>
      </c>
      <c r="H53" s="74">
        <f t="shared" ref="H53:I53" si="128">SUM(H30:H52)</f>
        <v>1.0000000000000002</v>
      </c>
      <c r="I53" s="74">
        <f t="shared" si="128"/>
        <v>1.0000000000000002</v>
      </c>
      <c r="J53" s="26">
        <f t="shared" si="127"/>
        <v>1.0000000000000002</v>
      </c>
      <c r="K53" s="74">
        <f t="shared" si="127"/>
        <v>1</v>
      </c>
      <c r="L53" s="74">
        <f t="shared" si="127"/>
        <v>1.0000000000000002</v>
      </c>
      <c r="M53" s="26">
        <f t="shared" si="127"/>
        <v>0.99999999999999956</v>
      </c>
      <c r="N53" s="74">
        <f t="shared" si="127"/>
        <v>0.99999999999999967</v>
      </c>
      <c r="O53" s="74">
        <f t="shared" si="127"/>
        <v>0.99999999999999978</v>
      </c>
      <c r="P53" s="26">
        <f t="shared" ref="P53:U53" si="129">SUM(P30:P52)</f>
        <v>1.0000000000000002</v>
      </c>
      <c r="Q53" s="74">
        <f t="shared" si="129"/>
        <v>1.0000000000000002</v>
      </c>
      <c r="R53" s="74">
        <f t="shared" si="129"/>
        <v>1.0000000000000002</v>
      </c>
      <c r="S53" s="26">
        <f t="shared" si="129"/>
        <v>0.99999999999999989</v>
      </c>
      <c r="T53" s="74">
        <f t="shared" si="129"/>
        <v>0.99999999999999989</v>
      </c>
      <c r="U53" s="74">
        <f t="shared" si="129"/>
        <v>0.99999999999999989</v>
      </c>
      <c r="V53" s="26">
        <f t="shared" si="127"/>
        <v>1.0000000000000002</v>
      </c>
      <c r="W53" s="74">
        <f t="shared" si="127"/>
        <v>1</v>
      </c>
      <c r="X53" s="74">
        <f t="shared" si="127"/>
        <v>1</v>
      </c>
      <c r="Y53" s="26">
        <f t="shared" si="127"/>
        <v>1.0000000000000002</v>
      </c>
      <c r="Z53" s="74">
        <f t="shared" si="127"/>
        <v>1.0000000000000002</v>
      </c>
      <c r="AA53" s="74">
        <f t="shared" si="127"/>
        <v>1.0000000000000002</v>
      </c>
      <c r="AB53" s="26">
        <f t="shared" si="127"/>
        <v>1.0000000000000002</v>
      </c>
      <c r="AC53" s="74">
        <f t="shared" si="127"/>
        <v>1</v>
      </c>
      <c r="AD53" s="74">
        <f t="shared" si="127"/>
        <v>1.0000000000000002</v>
      </c>
      <c r="AE53" s="26">
        <f t="shared" si="127"/>
        <v>0.99999999999999956</v>
      </c>
      <c r="AF53" s="74">
        <f t="shared" si="127"/>
        <v>0.99999999999999967</v>
      </c>
      <c r="AG53" s="74">
        <f t="shared" si="127"/>
        <v>0.99999999999999978</v>
      </c>
      <c r="AH53" s="26">
        <f t="shared" ref="AH53:AM53" si="130">SUM(AH30:AH52)</f>
        <v>1.0000000000000002</v>
      </c>
      <c r="AI53" s="74">
        <f t="shared" si="130"/>
        <v>1.0000000000000002</v>
      </c>
      <c r="AJ53" s="74">
        <f t="shared" si="130"/>
        <v>1.0000000000000002</v>
      </c>
      <c r="AK53" s="26">
        <f t="shared" si="130"/>
        <v>0.99999999999999989</v>
      </c>
      <c r="AL53" s="74">
        <f t="shared" si="130"/>
        <v>0.99999999999999989</v>
      </c>
      <c r="AM53" s="74">
        <f t="shared" si="130"/>
        <v>0.99999999999999989</v>
      </c>
      <c r="AN53" s="26">
        <f t="shared" si="127"/>
        <v>1</v>
      </c>
      <c r="AO53" s="74">
        <f t="shared" si="127"/>
        <v>1</v>
      </c>
      <c r="AP53" s="74">
        <f t="shared" si="127"/>
        <v>1</v>
      </c>
      <c r="AQ53" s="26">
        <f t="shared" si="127"/>
        <v>1.0000000000000002</v>
      </c>
      <c r="AR53" s="74">
        <f t="shared" si="127"/>
        <v>1.0000000000000002</v>
      </c>
      <c r="AS53" s="74">
        <f t="shared" si="127"/>
        <v>1.0000000000000002</v>
      </c>
      <c r="AT53" s="26">
        <f t="shared" si="127"/>
        <v>0.99999999999999967</v>
      </c>
      <c r="AU53" s="74">
        <f t="shared" si="127"/>
        <v>0.99999999999999978</v>
      </c>
      <c r="AV53" s="74">
        <f t="shared" si="127"/>
        <v>0.99999999999999978</v>
      </c>
      <c r="AW53" s="26">
        <f t="shared" si="127"/>
        <v>1.0000000000000002</v>
      </c>
      <c r="AX53" s="74">
        <f t="shared" si="127"/>
        <v>1.0000000000000002</v>
      </c>
      <c r="AY53" s="74">
        <f t="shared" si="127"/>
        <v>1.0000000000000002</v>
      </c>
      <c r="AZ53" s="26">
        <f t="shared" ref="AZ53:BE53" si="131">SUM(AZ30:AZ52)</f>
        <v>0.99999999999999978</v>
      </c>
      <c r="BA53" s="74">
        <f t="shared" si="131"/>
        <v>0.99999999999999967</v>
      </c>
      <c r="BB53" s="74">
        <f t="shared" si="131"/>
        <v>0.99999999999999967</v>
      </c>
      <c r="BC53" s="26">
        <f t="shared" si="131"/>
        <v>1.0000000000000002</v>
      </c>
      <c r="BD53" s="74">
        <f t="shared" si="131"/>
        <v>1.0000000000000002</v>
      </c>
      <c r="BE53" s="74">
        <f t="shared" si="131"/>
        <v>1.0000000000000002</v>
      </c>
      <c r="BF53" s="26">
        <f t="shared" si="127"/>
        <v>0</v>
      </c>
      <c r="BG53" s="74">
        <f t="shared" si="127"/>
        <v>0</v>
      </c>
      <c r="BH53" s="74">
        <f t="shared" si="127"/>
        <v>0</v>
      </c>
      <c r="BI53" s="26">
        <f t="shared" si="127"/>
        <v>0</v>
      </c>
      <c r="BJ53" s="74">
        <f t="shared" si="127"/>
        <v>0</v>
      </c>
      <c r="BK53" s="74">
        <f t="shared" si="127"/>
        <v>0</v>
      </c>
      <c r="BL53" s="26">
        <v>1.0000000000000002</v>
      </c>
      <c r="BM53" s="74">
        <f t="shared" si="127"/>
        <v>0.99999999999999978</v>
      </c>
      <c r="BN53" s="74">
        <f t="shared" si="127"/>
        <v>0.99999999999999978</v>
      </c>
      <c r="BO53" s="26">
        <v>0.99999999999999967</v>
      </c>
      <c r="BP53" s="74">
        <f t="shared" si="127"/>
        <v>0</v>
      </c>
      <c r="BQ53" s="74">
        <f t="shared" si="127"/>
        <v>0</v>
      </c>
      <c r="BR53" s="26">
        <v>0.99999999999999967</v>
      </c>
      <c r="BS53" s="74">
        <f t="shared" ref="BS53:BT53" si="132">SUM(BS30:BS52)</f>
        <v>0</v>
      </c>
      <c r="BT53" s="74">
        <f t="shared" si="132"/>
        <v>0</v>
      </c>
      <c r="BU53" s="26">
        <v>0.99999999999999967</v>
      </c>
      <c r="BV53" s="74">
        <f t="shared" ref="BV53:BW53" si="133">SUM(BV30:BV52)</f>
        <v>0</v>
      </c>
      <c r="BW53" s="74">
        <f t="shared" si="133"/>
        <v>0</v>
      </c>
      <c r="BY53" s="69">
        <f>SUM(BY30:BY52)</f>
        <v>1</v>
      </c>
      <c r="BZ53" s="69">
        <f t="shared" ref="BZ53:CB53" si="134">SUM(BZ30:BZ52)</f>
        <v>1</v>
      </c>
      <c r="CA53" s="69">
        <f t="shared" si="134"/>
        <v>1.0000000000000002</v>
      </c>
      <c r="CB53" s="69">
        <f t="shared" si="134"/>
        <v>0.99999999999999989</v>
      </c>
    </row>
    <row r="54" spans="1:80" ht="18.75">
      <c r="A54" s="4"/>
      <c r="B54" s="4"/>
      <c r="C54" s="66"/>
      <c r="D54" s="251" t="s">
        <v>172</v>
      </c>
      <c r="E54" s="251"/>
      <c r="F54" s="251"/>
      <c r="G54" s="251"/>
      <c r="H54" s="251"/>
      <c r="I54" s="251"/>
      <c r="J54" s="251"/>
      <c r="K54" s="251"/>
      <c r="L54" s="251"/>
      <c r="M54" s="251"/>
      <c r="N54" s="251"/>
      <c r="O54" s="251"/>
      <c r="P54" s="221"/>
      <c r="Q54" s="221"/>
      <c r="R54" s="221"/>
      <c r="S54" s="221"/>
      <c r="T54" s="221"/>
      <c r="U54" s="221"/>
      <c r="V54" s="251" t="s">
        <v>172</v>
      </c>
      <c r="W54" s="251"/>
      <c r="X54" s="251"/>
      <c r="Y54" s="251"/>
      <c r="Z54" s="251"/>
      <c r="AA54" s="251"/>
      <c r="AB54" s="251"/>
      <c r="AC54" s="251"/>
      <c r="AD54" s="251"/>
      <c r="AE54" s="251"/>
      <c r="AF54" s="251"/>
      <c r="AG54" s="251"/>
      <c r="AH54" s="221"/>
      <c r="AI54" s="221"/>
      <c r="AJ54" s="221"/>
      <c r="AK54" s="221"/>
      <c r="AL54" s="221"/>
      <c r="AM54" s="221"/>
      <c r="AN54" s="251" t="s">
        <v>172</v>
      </c>
      <c r="AO54" s="251"/>
      <c r="AP54" s="251"/>
      <c r="AQ54" s="251"/>
      <c r="AR54" s="251"/>
      <c r="AS54" s="251"/>
      <c r="AT54" s="251"/>
      <c r="AU54" s="251"/>
      <c r="AV54" s="251"/>
      <c r="AW54" s="251"/>
      <c r="AX54" s="251"/>
      <c r="AY54" s="251"/>
      <c r="AZ54" s="221"/>
      <c r="BA54" s="221"/>
      <c r="BB54" s="221"/>
      <c r="BC54" s="221"/>
      <c r="BD54" s="221"/>
      <c r="BE54" s="221"/>
      <c r="BF54" s="251" t="s">
        <v>172</v>
      </c>
      <c r="BG54" s="251"/>
      <c r="BH54" s="251"/>
      <c r="BI54" s="251"/>
      <c r="BJ54" s="251"/>
      <c r="BK54" s="251"/>
      <c r="BL54" s="251"/>
      <c r="BM54" s="251"/>
      <c r="BN54" s="251"/>
      <c r="BO54" s="251"/>
      <c r="BP54" s="251"/>
      <c r="BQ54" s="251"/>
      <c r="BR54" s="234"/>
      <c r="BS54" s="234"/>
      <c r="BT54" s="234"/>
      <c r="BU54" s="234"/>
      <c r="BV54" s="234"/>
      <c r="BW54" s="234"/>
    </row>
    <row r="55" spans="1:80" ht="18.75">
      <c r="B55" s="7"/>
      <c r="C55" s="63"/>
      <c r="D55" s="253" t="s">
        <v>3</v>
      </c>
      <c r="E55" s="254"/>
      <c r="F55" s="254"/>
      <c r="G55" s="254"/>
      <c r="H55" s="254"/>
      <c r="I55" s="254"/>
      <c r="J55" s="254"/>
      <c r="K55" s="254"/>
      <c r="L55" s="254"/>
      <c r="M55" s="254"/>
      <c r="N55" s="254"/>
      <c r="O55" s="255"/>
      <c r="P55" s="222"/>
      <c r="Q55" s="222"/>
      <c r="R55" s="222"/>
      <c r="S55" s="222"/>
      <c r="T55" s="222"/>
      <c r="U55" s="222"/>
      <c r="V55" s="256" t="s">
        <v>0</v>
      </c>
      <c r="W55" s="257"/>
      <c r="X55" s="257"/>
      <c r="Y55" s="257"/>
      <c r="Z55" s="257"/>
      <c r="AA55" s="257"/>
      <c r="AB55" s="257"/>
      <c r="AC55" s="257"/>
      <c r="AD55" s="257"/>
      <c r="AE55" s="257"/>
      <c r="AF55" s="257"/>
      <c r="AG55" s="258"/>
      <c r="AH55" s="223"/>
      <c r="AI55" s="223"/>
      <c r="AJ55" s="223"/>
      <c r="AK55" s="223"/>
      <c r="AL55" s="223"/>
      <c r="AM55" s="223"/>
      <c r="AN55" s="259" t="s">
        <v>1</v>
      </c>
      <c r="AO55" s="260"/>
      <c r="AP55" s="260"/>
      <c r="AQ55" s="260"/>
      <c r="AR55" s="260"/>
      <c r="AS55" s="260"/>
      <c r="AT55" s="260"/>
      <c r="AU55" s="260"/>
      <c r="AV55" s="260"/>
      <c r="AW55" s="260"/>
      <c r="AX55" s="260"/>
      <c r="AY55" s="261"/>
      <c r="AZ55" s="224"/>
      <c r="BA55" s="224"/>
      <c r="BB55" s="224"/>
      <c r="BC55" s="224"/>
      <c r="BD55" s="224"/>
      <c r="BE55" s="224"/>
      <c r="BF55" s="262" t="s">
        <v>2</v>
      </c>
      <c r="BG55" s="263"/>
      <c r="BH55" s="263"/>
      <c r="BI55" s="263"/>
      <c r="BJ55" s="263"/>
      <c r="BK55" s="263"/>
      <c r="BL55" s="263"/>
      <c r="BM55" s="263"/>
      <c r="BN55" s="263"/>
      <c r="BO55" s="263"/>
      <c r="BP55" s="263"/>
      <c r="BQ55" s="264"/>
      <c r="BR55" s="235"/>
      <c r="BS55" s="235"/>
      <c r="BT55" s="235"/>
      <c r="BU55" s="235"/>
      <c r="BV55" s="235"/>
      <c r="BW55" s="235"/>
    </row>
    <row r="56" spans="1:80">
      <c r="B56" s="7"/>
      <c r="C56" s="63"/>
      <c r="D56" s="63"/>
      <c r="E56" s="8" t="s">
        <v>49</v>
      </c>
      <c r="F56" s="8" t="s">
        <v>49</v>
      </c>
      <c r="G56" s="6"/>
      <c r="H56" s="8" t="s">
        <v>49</v>
      </c>
      <c r="I56" s="8" t="s">
        <v>49</v>
      </c>
      <c r="J56" s="6"/>
      <c r="K56" s="8" t="s">
        <v>49</v>
      </c>
      <c r="L56" s="8" t="s">
        <v>49</v>
      </c>
      <c r="M56" s="6"/>
      <c r="N56" s="8" t="s">
        <v>49</v>
      </c>
      <c r="O56" s="8" t="s">
        <v>49</v>
      </c>
      <c r="P56" s="6"/>
      <c r="Q56" s="8" t="s">
        <v>49</v>
      </c>
      <c r="R56" s="8" t="s">
        <v>49</v>
      </c>
      <c r="S56" s="6"/>
      <c r="T56" s="8" t="s">
        <v>49</v>
      </c>
      <c r="U56" s="8" t="s">
        <v>49</v>
      </c>
      <c r="V56" s="63"/>
      <c r="W56" s="8" t="s">
        <v>49</v>
      </c>
      <c r="X56" s="8" t="s">
        <v>49</v>
      </c>
      <c r="Y56" s="6"/>
      <c r="Z56" s="8" t="s">
        <v>49</v>
      </c>
      <c r="AA56" s="8" t="s">
        <v>49</v>
      </c>
      <c r="AB56" s="6"/>
      <c r="AC56" s="8" t="s">
        <v>49</v>
      </c>
      <c r="AD56" s="8" t="s">
        <v>49</v>
      </c>
      <c r="AE56" s="6"/>
      <c r="AF56" s="8" t="s">
        <v>49</v>
      </c>
      <c r="AG56" s="8" t="s">
        <v>49</v>
      </c>
      <c r="AH56" s="6"/>
      <c r="AI56" s="8" t="s">
        <v>49</v>
      </c>
      <c r="AJ56" s="8" t="s">
        <v>49</v>
      </c>
      <c r="AK56" s="6"/>
      <c r="AL56" s="8" t="s">
        <v>49</v>
      </c>
      <c r="AM56" s="8" t="s">
        <v>49</v>
      </c>
      <c r="AN56" s="63"/>
      <c r="AO56" s="8" t="s">
        <v>49</v>
      </c>
      <c r="AP56" s="8" t="s">
        <v>49</v>
      </c>
      <c r="AQ56" s="6"/>
      <c r="AR56" s="8" t="s">
        <v>49</v>
      </c>
      <c r="AS56" s="8" t="s">
        <v>49</v>
      </c>
      <c r="AT56" s="6"/>
      <c r="AU56" s="8" t="s">
        <v>49</v>
      </c>
      <c r="AV56" s="8" t="s">
        <v>49</v>
      </c>
      <c r="AW56" s="6"/>
      <c r="AX56" s="8" t="s">
        <v>49</v>
      </c>
      <c r="AY56" s="8" t="s">
        <v>49</v>
      </c>
      <c r="AZ56" s="6"/>
      <c r="BA56" s="8" t="s">
        <v>49</v>
      </c>
      <c r="BB56" s="8" t="s">
        <v>49</v>
      </c>
      <c r="BC56" s="6"/>
      <c r="BD56" s="8" t="s">
        <v>49</v>
      </c>
      <c r="BE56" s="8" t="s">
        <v>49</v>
      </c>
      <c r="BF56" s="63"/>
      <c r="BG56" s="8" t="s">
        <v>49</v>
      </c>
      <c r="BH56" s="8" t="s">
        <v>49</v>
      </c>
      <c r="BI56" s="6"/>
      <c r="BJ56" s="8" t="s">
        <v>49</v>
      </c>
      <c r="BK56" s="8" t="s">
        <v>49</v>
      </c>
      <c r="BL56" s="6"/>
      <c r="BM56" s="8" t="s">
        <v>49</v>
      </c>
      <c r="BN56" s="8" t="s">
        <v>49</v>
      </c>
      <c r="BO56" s="6"/>
      <c r="BP56" s="8" t="s">
        <v>49</v>
      </c>
      <c r="BQ56" s="8" t="s">
        <v>49</v>
      </c>
      <c r="BR56" s="6"/>
      <c r="BS56" s="8" t="s">
        <v>49</v>
      </c>
      <c r="BT56" s="8" t="s">
        <v>49</v>
      </c>
      <c r="BU56" s="6"/>
      <c r="BV56" s="8" t="s">
        <v>49</v>
      </c>
      <c r="BW56" s="8" t="s">
        <v>49</v>
      </c>
    </row>
    <row r="57" spans="1:80">
      <c r="B57" s="7"/>
      <c r="C57" s="61" t="s">
        <v>44</v>
      </c>
      <c r="D57" s="70" t="s">
        <v>3</v>
      </c>
      <c r="E57" s="71" t="str">
        <f t="shared" ref="E57" si="135">D57</f>
        <v>Nära</v>
      </c>
      <c r="F57" s="71" t="str">
        <f t="shared" ref="F57" si="136">E57</f>
        <v>Nära</v>
      </c>
      <c r="G57" s="70" t="str">
        <f t="shared" ref="G57" si="137">F57</f>
        <v>Nära</v>
      </c>
      <c r="H57" s="71" t="str">
        <f t="shared" ref="H57" si="138">G57</f>
        <v>Nära</v>
      </c>
      <c r="I57" s="71" t="str">
        <f t="shared" ref="I57" si="139">H57</f>
        <v>Nära</v>
      </c>
      <c r="J57" s="70" t="str">
        <f t="shared" ref="J57" si="140">I57</f>
        <v>Nära</v>
      </c>
      <c r="K57" s="71" t="str">
        <f t="shared" ref="K57" si="141">J57</f>
        <v>Nära</v>
      </c>
      <c r="L57" s="71" t="str">
        <f t="shared" ref="L57" si="142">K57</f>
        <v>Nära</v>
      </c>
      <c r="M57" s="70" t="str">
        <f t="shared" ref="M57" si="143">L57</f>
        <v>Nära</v>
      </c>
      <c r="N57" s="71" t="str">
        <f t="shared" ref="N57" si="144">M57</f>
        <v>Nära</v>
      </c>
      <c r="O57" s="71" t="str">
        <f t="shared" ref="O57" si="145">N57</f>
        <v>Nära</v>
      </c>
      <c r="P57" s="70" t="str">
        <f t="shared" ref="P57" si="146">O57</f>
        <v>Nära</v>
      </c>
      <c r="Q57" s="71" t="str">
        <f t="shared" ref="Q57" si="147">P57</f>
        <v>Nära</v>
      </c>
      <c r="R57" s="71" t="str">
        <f t="shared" ref="R57" si="148">Q57</f>
        <v>Nära</v>
      </c>
      <c r="S57" s="70" t="str">
        <f t="shared" ref="S57" si="149">R57</f>
        <v>Nära</v>
      </c>
      <c r="T57" s="71" t="str">
        <f t="shared" ref="T57" si="150">S57</f>
        <v>Nära</v>
      </c>
      <c r="U57" s="71" t="str">
        <f t="shared" ref="U57" si="151">T57</f>
        <v>Nära</v>
      </c>
      <c r="V57" s="70" t="s">
        <v>0</v>
      </c>
      <c r="W57" s="71" t="str">
        <f>V57</f>
        <v>Supermarket</v>
      </c>
      <c r="X57" s="71" t="str">
        <f>W57</f>
        <v>Supermarket</v>
      </c>
      <c r="Y57" s="70" t="str">
        <f>V57</f>
        <v>Supermarket</v>
      </c>
      <c r="Z57" s="71" t="str">
        <f>Y57</f>
        <v>Supermarket</v>
      </c>
      <c r="AA57" s="71" t="str">
        <f>Z57</f>
        <v>Supermarket</v>
      </c>
      <c r="AB57" s="70" t="str">
        <f>Y57</f>
        <v>Supermarket</v>
      </c>
      <c r="AC57" s="71" t="str">
        <f>AB57</f>
        <v>Supermarket</v>
      </c>
      <c r="AD57" s="71" t="str">
        <f>AC57</f>
        <v>Supermarket</v>
      </c>
      <c r="AE57" s="70" t="str">
        <f>AB57</f>
        <v>Supermarket</v>
      </c>
      <c r="AF57" s="71" t="str">
        <f>AE57</f>
        <v>Supermarket</v>
      </c>
      <c r="AG57" s="71" t="str">
        <f>AF57</f>
        <v>Supermarket</v>
      </c>
      <c r="AH57" s="70" t="str">
        <f>AE57</f>
        <v>Supermarket</v>
      </c>
      <c r="AI57" s="71" t="str">
        <f>AH57</f>
        <v>Supermarket</v>
      </c>
      <c r="AJ57" s="71" t="str">
        <f>AI57</f>
        <v>Supermarket</v>
      </c>
      <c r="AK57" s="70" t="str">
        <f>AH57</f>
        <v>Supermarket</v>
      </c>
      <c r="AL57" s="71" t="str">
        <f>AK57</f>
        <v>Supermarket</v>
      </c>
      <c r="AM57" s="71" t="str">
        <f>AL57</f>
        <v>Supermarket</v>
      </c>
      <c r="AN57" s="70" t="s">
        <v>1</v>
      </c>
      <c r="AO57" s="134" t="str">
        <f>AN57</f>
        <v>Kvantum</v>
      </c>
      <c r="AP57" s="71" t="str">
        <f>AO57</f>
        <v>Kvantum</v>
      </c>
      <c r="AQ57" s="70" t="str">
        <f>AN57</f>
        <v>Kvantum</v>
      </c>
      <c r="AR57" s="71" t="str">
        <f>AQ57</f>
        <v>Kvantum</v>
      </c>
      <c r="AS57" s="71" t="str">
        <f>AR57</f>
        <v>Kvantum</v>
      </c>
      <c r="AT57" s="70" t="str">
        <f>AQ57</f>
        <v>Kvantum</v>
      </c>
      <c r="AU57" s="71" t="str">
        <f>AT57</f>
        <v>Kvantum</v>
      </c>
      <c r="AV57" s="71" t="str">
        <f>AU57</f>
        <v>Kvantum</v>
      </c>
      <c r="AW57" s="70" t="str">
        <f>AT57</f>
        <v>Kvantum</v>
      </c>
      <c r="AX57" s="71" t="str">
        <f>AW57</f>
        <v>Kvantum</v>
      </c>
      <c r="AY57" s="71" t="str">
        <f>AX57</f>
        <v>Kvantum</v>
      </c>
      <c r="AZ57" s="70" t="str">
        <f>AW57</f>
        <v>Kvantum</v>
      </c>
      <c r="BA57" s="71" t="str">
        <f>AZ57</f>
        <v>Kvantum</v>
      </c>
      <c r="BB57" s="71" t="str">
        <f>BA57</f>
        <v>Kvantum</v>
      </c>
      <c r="BC57" s="70" t="str">
        <f>AZ57</f>
        <v>Kvantum</v>
      </c>
      <c r="BD57" s="71" t="str">
        <f>BC57</f>
        <v>Kvantum</v>
      </c>
      <c r="BE57" s="71" t="str">
        <f>BD57</f>
        <v>Kvantum</v>
      </c>
      <c r="BF57" s="70" t="s">
        <v>2</v>
      </c>
      <c r="BG57" s="71" t="str">
        <f>BF57</f>
        <v>Maxi</v>
      </c>
      <c r="BH57" s="71" t="str">
        <f>BG57</f>
        <v>Maxi</v>
      </c>
      <c r="BI57" s="70" t="str">
        <f>BF57</f>
        <v>Maxi</v>
      </c>
      <c r="BJ57" s="71" t="str">
        <f>BI57</f>
        <v>Maxi</v>
      </c>
      <c r="BK57" s="71" t="str">
        <f>BJ57</f>
        <v>Maxi</v>
      </c>
      <c r="BL57" s="70" t="str">
        <f>BI57</f>
        <v>Maxi</v>
      </c>
      <c r="BM57" s="71" t="str">
        <f>BL57</f>
        <v>Maxi</v>
      </c>
      <c r="BN57" s="71" t="str">
        <f>BM57</f>
        <v>Maxi</v>
      </c>
      <c r="BO57" s="70" t="str">
        <f>BL57</f>
        <v>Maxi</v>
      </c>
      <c r="BP57" s="71" t="str">
        <f>BO57</f>
        <v>Maxi</v>
      </c>
      <c r="BQ57" s="71" t="str">
        <f>BP57</f>
        <v>Maxi</v>
      </c>
      <c r="BR57" s="70" t="str">
        <f>BO57</f>
        <v>Maxi</v>
      </c>
      <c r="BS57" s="71" t="str">
        <f>BR57</f>
        <v>Maxi</v>
      </c>
      <c r="BT57" s="71" t="str">
        <f>BS57</f>
        <v>Maxi</v>
      </c>
      <c r="BU57" s="70" t="str">
        <f>BR57</f>
        <v>Maxi</v>
      </c>
      <c r="BV57" s="71" t="str">
        <f>BU57</f>
        <v>Maxi</v>
      </c>
      <c r="BW57" s="71" t="str">
        <f>BV57</f>
        <v>Maxi</v>
      </c>
    </row>
    <row r="58" spans="1:80">
      <c r="B58" s="64"/>
      <c r="C58" s="64" t="s">
        <v>45</v>
      </c>
      <c r="D58" s="70" t="s">
        <v>10</v>
      </c>
      <c r="E58" s="72" t="str">
        <f>D58</f>
        <v>Syd</v>
      </c>
      <c r="F58" s="72" t="str">
        <f>E58</f>
        <v>Syd</v>
      </c>
      <c r="G58" s="70" t="s">
        <v>9</v>
      </c>
      <c r="H58" s="72" t="str">
        <f>G58</f>
        <v>Väst</v>
      </c>
      <c r="I58" s="72" t="str">
        <f>H58</f>
        <v>Väst</v>
      </c>
      <c r="J58" s="70" t="s">
        <v>8</v>
      </c>
      <c r="K58" s="72" t="str">
        <f>J58</f>
        <v>Öst</v>
      </c>
      <c r="L58" s="72" t="str">
        <f>K58</f>
        <v>Öst</v>
      </c>
      <c r="M58" s="70" t="s">
        <v>11</v>
      </c>
      <c r="N58" s="72" t="str">
        <f>M58</f>
        <v>Norr</v>
      </c>
      <c r="O58" s="72" t="str">
        <f>N58</f>
        <v>Norr</v>
      </c>
      <c r="P58" s="70" t="s">
        <v>230</v>
      </c>
      <c r="Q58" s="72" t="str">
        <f>P58</f>
        <v>Norrmejerier</v>
      </c>
      <c r="R58" s="72" t="str">
        <f>Q58</f>
        <v>Norrmejerier</v>
      </c>
      <c r="S58" s="70" t="s">
        <v>231</v>
      </c>
      <c r="T58" s="72" t="str">
        <f>S58</f>
        <v>Skånemejerier</v>
      </c>
      <c r="U58" s="72" t="str">
        <f>T58</f>
        <v>Skånemejerier</v>
      </c>
      <c r="V58" s="70" t="s">
        <v>10</v>
      </c>
      <c r="W58" s="72" t="str">
        <f>V58</f>
        <v>Syd</v>
      </c>
      <c r="X58" s="72" t="str">
        <f>W58</f>
        <v>Syd</v>
      </c>
      <c r="Y58" s="70" t="s">
        <v>9</v>
      </c>
      <c r="Z58" s="72" t="str">
        <f>Y58</f>
        <v>Väst</v>
      </c>
      <c r="AA58" s="72" t="str">
        <f>Z58</f>
        <v>Väst</v>
      </c>
      <c r="AB58" s="70" t="s">
        <v>8</v>
      </c>
      <c r="AC58" s="72" t="str">
        <f>AB58</f>
        <v>Öst</v>
      </c>
      <c r="AD58" s="72" t="str">
        <f>AC58</f>
        <v>Öst</v>
      </c>
      <c r="AE58" s="70" t="s">
        <v>11</v>
      </c>
      <c r="AF58" s="72" t="str">
        <f>AE58</f>
        <v>Norr</v>
      </c>
      <c r="AG58" s="72" t="str">
        <f>AF58</f>
        <v>Norr</v>
      </c>
      <c r="AH58" s="70" t="s">
        <v>230</v>
      </c>
      <c r="AI58" s="72" t="str">
        <f>AH58</f>
        <v>Norrmejerier</v>
      </c>
      <c r="AJ58" s="72" t="str">
        <f>AI58</f>
        <v>Norrmejerier</v>
      </c>
      <c r="AK58" s="70" t="s">
        <v>231</v>
      </c>
      <c r="AL58" s="72" t="str">
        <f>AK58</f>
        <v>Skånemejerier</v>
      </c>
      <c r="AM58" s="72" t="str">
        <f>AL58</f>
        <v>Skånemejerier</v>
      </c>
      <c r="AN58" s="70" t="s">
        <v>10</v>
      </c>
      <c r="AO58" s="72" t="str">
        <f>AN58</f>
        <v>Syd</v>
      </c>
      <c r="AP58" s="72" t="str">
        <f>AO58</f>
        <v>Syd</v>
      </c>
      <c r="AQ58" s="70" t="s">
        <v>9</v>
      </c>
      <c r="AR58" s="72" t="str">
        <f>AQ58</f>
        <v>Väst</v>
      </c>
      <c r="AS58" s="72" t="str">
        <f>AR58</f>
        <v>Väst</v>
      </c>
      <c r="AT58" s="70" t="s">
        <v>8</v>
      </c>
      <c r="AU58" s="72" t="str">
        <f>AT58</f>
        <v>Öst</v>
      </c>
      <c r="AV58" s="72" t="str">
        <f>AU58</f>
        <v>Öst</v>
      </c>
      <c r="AW58" s="70" t="s">
        <v>11</v>
      </c>
      <c r="AX58" s="72" t="str">
        <f>AW58</f>
        <v>Norr</v>
      </c>
      <c r="AY58" s="72" t="str">
        <f>AX58</f>
        <v>Norr</v>
      </c>
      <c r="AZ58" s="70" t="s">
        <v>230</v>
      </c>
      <c r="BA58" s="72" t="str">
        <f>AZ58</f>
        <v>Norrmejerier</v>
      </c>
      <c r="BB58" s="72" t="str">
        <f>BA58</f>
        <v>Norrmejerier</v>
      </c>
      <c r="BC58" s="70" t="s">
        <v>231</v>
      </c>
      <c r="BD58" s="72" t="str">
        <f>BC58</f>
        <v>Skånemejerier</v>
      </c>
      <c r="BE58" s="72" t="str">
        <f>BD58</f>
        <v>Skånemejerier</v>
      </c>
      <c r="BF58" s="70" t="s">
        <v>10</v>
      </c>
      <c r="BG58" s="72" t="str">
        <f>BF58</f>
        <v>Syd</v>
      </c>
      <c r="BH58" s="72" t="str">
        <f>BG58</f>
        <v>Syd</v>
      </c>
      <c r="BI58" s="70" t="s">
        <v>9</v>
      </c>
      <c r="BJ58" s="72" t="str">
        <f>BI58</f>
        <v>Väst</v>
      </c>
      <c r="BK58" s="72" t="str">
        <f>BJ58</f>
        <v>Väst</v>
      </c>
      <c r="BL58" s="70" t="s">
        <v>8</v>
      </c>
      <c r="BM58" s="72" t="str">
        <f>BL58</f>
        <v>Öst</v>
      </c>
      <c r="BN58" s="72" t="str">
        <f>BM58</f>
        <v>Öst</v>
      </c>
      <c r="BO58" s="70" t="s">
        <v>11</v>
      </c>
      <c r="BP58" s="72" t="str">
        <f>BO58</f>
        <v>Norr</v>
      </c>
      <c r="BQ58" s="72" t="str">
        <f>BP58</f>
        <v>Norr</v>
      </c>
      <c r="BR58" s="70" t="s">
        <v>230</v>
      </c>
      <c r="BS58" s="72" t="str">
        <f>BR58</f>
        <v>Norrmejerier</v>
      </c>
      <c r="BT58" s="72" t="str">
        <f>BS58</f>
        <v>Norrmejerier</v>
      </c>
      <c r="BU58" s="70" t="s">
        <v>231</v>
      </c>
      <c r="BV58" s="72" t="str">
        <f>BU58</f>
        <v>Skånemejerier</v>
      </c>
      <c r="BW58" s="72" t="str">
        <f>BV58</f>
        <v>Skånemejerier</v>
      </c>
    </row>
    <row r="59" spans="1:80">
      <c r="B59" s="60"/>
      <c r="C59" s="60" t="s">
        <v>46</v>
      </c>
      <c r="D59" s="76" t="s">
        <v>27</v>
      </c>
      <c r="E59" s="62" t="s">
        <v>33</v>
      </c>
      <c r="F59" s="62" t="s">
        <v>32</v>
      </c>
      <c r="G59" s="76" t="s">
        <v>27</v>
      </c>
      <c r="H59" s="62" t="s">
        <v>33</v>
      </c>
      <c r="I59" s="62" t="s">
        <v>32</v>
      </c>
      <c r="J59" s="76" t="s">
        <v>27</v>
      </c>
      <c r="K59" s="62" t="s">
        <v>33</v>
      </c>
      <c r="L59" s="62" t="s">
        <v>32</v>
      </c>
      <c r="M59" s="76" t="s">
        <v>27</v>
      </c>
      <c r="N59" s="62" t="s">
        <v>33</v>
      </c>
      <c r="O59" s="62" t="s">
        <v>32</v>
      </c>
      <c r="P59" s="76" t="s">
        <v>27</v>
      </c>
      <c r="Q59" s="62" t="s">
        <v>33</v>
      </c>
      <c r="R59" s="62" t="s">
        <v>32</v>
      </c>
      <c r="S59" s="76" t="s">
        <v>27</v>
      </c>
      <c r="T59" s="62" t="s">
        <v>33</v>
      </c>
      <c r="U59" s="62" t="s">
        <v>32</v>
      </c>
      <c r="V59" s="76" t="s">
        <v>27</v>
      </c>
      <c r="W59" s="62" t="s">
        <v>33</v>
      </c>
      <c r="X59" s="62" t="s">
        <v>32</v>
      </c>
      <c r="Y59" s="76" t="s">
        <v>27</v>
      </c>
      <c r="Z59" s="62" t="s">
        <v>33</v>
      </c>
      <c r="AA59" s="62" t="s">
        <v>32</v>
      </c>
      <c r="AB59" s="76" t="s">
        <v>27</v>
      </c>
      <c r="AC59" s="62" t="s">
        <v>33</v>
      </c>
      <c r="AD59" s="62" t="s">
        <v>32</v>
      </c>
      <c r="AE59" s="76" t="s">
        <v>27</v>
      </c>
      <c r="AF59" s="62" t="s">
        <v>33</v>
      </c>
      <c r="AG59" s="62" t="s">
        <v>32</v>
      </c>
      <c r="AH59" s="76" t="s">
        <v>27</v>
      </c>
      <c r="AI59" s="62" t="s">
        <v>33</v>
      </c>
      <c r="AJ59" s="62" t="s">
        <v>32</v>
      </c>
      <c r="AK59" s="76" t="s">
        <v>27</v>
      </c>
      <c r="AL59" s="62" t="s">
        <v>33</v>
      </c>
      <c r="AM59" s="62" t="s">
        <v>32</v>
      </c>
      <c r="AN59" s="76" t="s">
        <v>27</v>
      </c>
      <c r="AO59" s="62" t="s">
        <v>33</v>
      </c>
      <c r="AP59" s="62" t="s">
        <v>32</v>
      </c>
      <c r="AQ59" s="76" t="s">
        <v>27</v>
      </c>
      <c r="AR59" s="62" t="s">
        <v>33</v>
      </c>
      <c r="AS59" s="62" t="s">
        <v>32</v>
      </c>
      <c r="AT59" s="76" t="s">
        <v>27</v>
      </c>
      <c r="AU59" s="62" t="s">
        <v>33</v>
      </c>
      <c r="AV59" s="62" t="s">
        <v>32</v>
      </c>
      <c r="AW59" s="76" t="s">
        <v>27</v>
      </c>
      <c r="AX59" s="62" t="s">
        <v>33</v>
      </c>
      <c r="AY59" s="62" t="s">
        <v>32</v>
      </c>
      <c r="AZ59" s="76" t="s">
        <v>27</v>
      </c>
      <c r="BA59" s="62" t="s">
        <v>33</v>
      </c>
      <c r="BB59" s="62" t="s">
        <v>32</v>
      </c>
      <c r="BC59" s="76" t="s">
        <v>27</v>
      </c>
      <c r="BD59" s="62" t="s">
        <v>33</v>
      </c>
      <c r="BE59" s="62" t="s">
        <v>32</v>
      </c>
      <c r="BF59" s="76" t="s">
        <v>27</v>
      </c>
      <c r="BG59" s="62" t="s">
        <v>33</v>
      </c>
      <c r="BH59" s="62" t="s">
        <v>32</v>
      </c>
      <c r="BI59" s="76" t="s">
        <v>27</v>
      </c>
      <c r="BJ59" s="62" t="s">
        <v>33</v>
      </c>
      <c r="BK59" s="62" t="s">
        <v>32</v>
      </c>
      <c r="BL59" s="76" t="s">
        <v>27</v>
      </c>
      <c r="BM59" s="62" t="s">
        <v>33</v>
      </c>
      <c r="BN59" s="62" t="s">
        <v>32</v>
      </c>
      <c r="BO59" s="76" t="s">
        <v>27</v>
      </c>
      <c r="BP59" s="62" t="s">
        <v>33</v>
      </c>
      <c r="BQ59" s="62" t="s">
        <v>32</v>
      </c>
      <c r="BR59" s="76" t="s">
        <v>27</v>
      </c>
      <c r="BS59" s="62" t="s">
        <v>33</v>
      </c>
      <c r="BT59" s="62" t="s">
        <v>32</v>
      </c>
      <c r="BU59" s="76" t="s">
        <v>27</v>
      </c>
      <c r="BV59" s="62" t="s">
        <v>33</v>
      </c>
      <c r="BW59" s="62" t="s">
        <v>32</v>
      </c>
      <c r="BY59" s="242" t="s">
        <v>185</v>
      </c>
      <c r="BZ59" s="242"/>
      <c r="CA59" s="242"/>
      <c r="CB59" s="242"/>
    </row>
    <row r="60" spans="1:80" ht="23.25">
      <c r="A60" s="162" t="s">
        <v>111</v>
      </c>
      <c r="B60" s="73" t="s">
        <v>50</v>
      </c>
      <c r="C60" s="73" t="s">
        <v>51</v>
      </c>
      <c r="D60" s="77" t="str">
        <f>CONCATENATE(D57,D58)</f>
        <v>NäraSyd</v>
      </c>
      <c r="E60" t="str">
        <f>CONCATENATE(E57,E58,E59)</f>
        <v>NäraSydNej</v>
      </c>
      <c r="F60" t="str">
        <f>CONCATENATE(F57,F58,F59)</f>
        <v>NäraSydJa</v>
      </c>
      <c r="G60" s="77" t="str">
        <f>CONCATENATE(G57,G58)</f>
        <v>NäraVäst</v>
      </c>
      <c r="H60" t="str">
        <f>CONCATENATE(H57,H58,H59)</f>
        <v>NäraVästNej</v>
      </c>
      <c r="I60" t="str">
        <f>CONCATENATE(I57,I58,I59)</f>
        <v>NäraVästJa</v>
      </c>
      <c r="J60" s="77" t="str">
        <f>CONCATENATE(J57,J58)</f>
        <v>NäraÖst</v>
      </c>
      <c r="K60" t="str">
        <f>CONCATENATE(K57,K58,K59)</f>
        <v>NäraÖstNej</v>
      </c>
      <c r="L60" t="str">
        <f>CONCATENATE(L57,L58,L59)</f>
        <v>NäraÖstJa</v>
      </c>
      <c r="M60" s="77" t="str">
        <f>CONCATENATE(M57,M58)</f>
        <v>NäraNorr</v>
      </c>
      <c r="N60" t="str">
        <f>CONCATENATE(N57,N58,N59)</f>
        <v>NäraNorrNej</v>
      </c>
      <c r="O60" t="str">
        <f>CONCATENATE(O57,O58,O59)</f>
        <v>NäraNorrJa</v>
      </c>
      <c r="P60" s="77" t="str">
        <f>CONCATENATE(P57,P58)</f>
        <v>NäraNorrmejerier</v>
      </c>
      <c r="Q60" t="str">
        <f>CONCATENATE(Q57,Q58,Q59)</f>
        <v>NäraNorrmejerierNej</v>
      </c>
      <c r="R60" t="str">
        <f>CONCATENATE(R57,R58,R59)</f>
        <v>NäraNorrmejerierJa</v>
      </c>
      <c r="S60" s="77" t="str">
        <f>CONCATENATE(S57,S58)</f>
        <v>NäraSkånemejerier</v>
      </c>
      <c r="T60" t="str">
        <f>CONCATENATE(T57,T58,T59)</f>
        <v>NäraSkånemejerierNej</v>
      </c>
      <c r="U60" t="str">
        <f>CONCATENATE(U57,U58,U59)</f>
        <v>NäraSkånemejerierJa</v>
      </c>
      <c r="V60" s="77" t="str">
        <f>CONCATENATE(V57,V58)</f>
        <v>SupermarketSyd</v>
      </c>
      <c r="W60" s="78" t="str">
        <f>CONCATENATE(W57,W58,W59)</f>
        <v>SupermarketSydNej</v>
      </c>
      <c r="X60" s="78" t="str">
        <f>CONCATENATE(X57,X58,X59)</f>
        <v>SupermarketSydJa</v>
      </c>
      <c r="Y60" s="77" t="str">
        <f>CONCATENATE(Y57,Y58)</f>
        <v>SupermarketVäst</v>
      </c>
      <c r="Z60" s="78" t="str">
        <f>CONCATENATE(Z57,Z58,Z59)</f>
        <v>SupermarketVästNej</v>
      </c>
      <c r="AA60" s="78" t="str">
        <f>CONCATENATE(AA57,AA58,AA59)</f>
        <v>SupermarketVästJa</v>
      </c>
      <c r="AB60" s="77" t="str">
        <f>CONCATENATE(AB57,AB58)</f>
        <v>SupermarketÖst</v>
      </c>
      <c r="AC60" s="78" t="str">
        <f>CONCATENATE(AC57,AC58,AC59)</f>
        <v>SupermarketÖstNej</v>
      </c>
      <c r="AD60" s="78" t="str">
        <f>CONCATENATE(AD57,AD58,AD59)</f>
        <v>SupermarketÖstJa</v>
      </c>
      <c r="AE60" s="77" t="str">
        <f>CONCATENATE(AE57,AE58)</f>
        <v>SupermarketNorr</v>
      </c>
      <c r="AF60" s="78" t="str">
        <f>CONCATENATE(AF57,AF58,AF59)</f>
        <v>SupermarketNorrNej</v>
      </c>
      <c r="AG60" s="78" t="str">
        <f>CONCATENATE(AG57,AG58,AG59)</f>
        <v>SupermarketNorrJa</v>
      </c>
      <c r="AH60" s="77" t="str">
        <f>CONCATENATE(AH57,AH58)</f>
        <v>SupermarketNorrmejerier</v>
      </c>
      <c r="AI60" s="78" t="str">
        <f>CONCATENATE(AI57,AI58,AI59)</f>
        <v>SupermarketNorrmejerierNej</v>
      </c>
      <c r="AJ60" s="78" t="str">
        <f>CONCATENATE(AJ57,AJ58,AJ59)</f>
        <v>SupermarketNorrmejerierJa</v>
      </c>
      <c r="AK60" s="77" t="str">
        <f>CONCATENATE(AK57,AK58)</f>
        <v>SupermarketSkånemejerier</v>
      </c>
      <c r="AL60" s="78" t="str">
        <f>CONCATENATE(AL57,AL58,AL59)</f>
        <v>SupermarketSkånemejerierNej</v>
      </c>
      <c r="AM60" s="78" t="str">
        <f>CONCATENATE(AM57,AM58,AM59)</f>
        <v>SupermarketSkånemejerierJa</v>
      </c>
      <c r="AN60" s="77" t="str">
        <f>CONCATENATE(AN57,AN58)</f>
        <v>KvantumSyd</v>
      </c>
      <c r="AO60" s="78" t="str">
        <f>CONCATENATE(AO57,AO58,AO59)</f>
        <v>KvantumSydNej</v>
      </c>
      <c r="AP60" s="78" t="str">
        <f>CONCATENATE(AP57,AP58,AP59)</f>
        <v>KvantumSydJa</v>
      </c>
      <c r="AQ60" s="77" t="str">
        <f>CONCATENATE(AQ57,AQ58)</f>
        <v>KvantumVäst</v>
      </c>
      <c r="AR60" s="78" t="str">
        <f>CONCATENATE(AR57,AR58,AR59)</f>
        <v>KvantumVästNej</v>
      </c>
      <c r="AS60" s="78" t="str">
        <f>CONCATENATE(AS57,AS58,AS59)</f>
        <v>KvantumVästJa</v>
      </c>
      <c r="AT60" s="77" t="str">
        <f>CONCATENATE(AT57,AT58)</f>
        <v>KvantumÖst</v>
      </c>
      <c r="AU60" s="78" t="str">
        <f>CONCATENATE(AU57,AU58,AU59)</f>
        <v>KvantumÖstNej</v>
      </c>
      <c r="AV60" s="78" t="str">
        <f>CONCATENATE(AV57,AV58,AV59)</f>
        <v>KvantumÖstJa</v>
      </c>
      <c r="AW60" s="77" t="str">
        <f>CONCATENATE(AW57,AW58)</f>
        <v>KvantumNorr</v>
      </c>
      <c r="AX60" s="78" t="str">
        <f>CONCATENATE(AX57,AX58,AX59)</f>
        <v>KvantumNorrNej</v>
      </c>
      <c r="AY60" s="78" t="str">
        <f>CONCATENATE(AY57,AY58,AY59)</f>
        <v>KvantumNorrJa</v>
      </c>
      <c r="AZ60" s="77" t="str">
        <f>CONCATENATE(AZ57,AZ58)</f>
        <v>KvantumNorrmejerier</v>
      </c>
      <c r="BA60" s="78" t="str">
        <f>CONCATENATE(BA57,BA58,BA59)</f>
        <v>KvantumNorrmejerierNej</v>
      </c>
      <c r="BB60" s="78" t="str">
        <f>CONCATENATE(BB57,BB58,BB59)</f>
        <v>KvantumNorrmejerierJa</v>
      </c>
      <c r="BC60" s="77" t="str">
        <f>CONCATENATE(BC57,BC58)</f>
        <v>KvantumSkånemejerier</v>
      </c>
      <c r="BD60" s="78" t="str">
        <f>CONCATENATE(BD57,BD58,BD59)</f>
        <v>KvantumSkånemejerierNej</v>
      </c>
      <c r="BE60" s="78" t="str">
        <f>CONCATENATE(BE57,BE58,BE59)</f>
        <v>KvantumSkånemejerierJa</v>
      </c>
      <c r="BF60" s="77" t="str">
        <f>CONCATENATE(BF57,BF58)</f>
        <v>MaxiSyd</v>
      </c>
      <c r="BG60" s="78" t="str">
        <f>CONCATENATE(BG57,BG58,BG59)</f>
        <v>MaxiSydNej</v>
      </c>
      <c r="BH60" s="78" t="str">
        <f>CONCATENATE(BH57,BH58,BH59)</f>
        <v>MaxiSydJa</v>
      </c>
      <c r="BI60" s="77" t="str">
        <f>CONCATENATE(BI57,BI58)</f>
        <v>MaxiVäst</v>
      </c>
      <c r="BJ60" s="78" t="str">
        <f>CONCATENATE(BJ57,BJ58,BJ59)</f>
        <v>MaxiVästNej</v>
      </c>
      <c r="BK60" s="78" t="str">
        <f>CONCATENATE(BK57,BK58,BK59)</f>
        <v>MaxiVästJa</v>
      </c>
      <c r="BL60" s="77" t="str">
        <f>CONCATENATE(BL57,BL58)</f>
        <v>MaxiÖst</v>
      </c>
      <c r="BM60" s="78" t="str">
        <f>CONCATENATE(BM57,BM58,BM59)</f>
        <v>MaxiÖstNej</v>
      </c>
      <c r="BN60" s="78" t="str">
        <f>CONCATENATE(BN57,BN58,BN59)</f>
        <v>MaxiÖstJa</v>
      </c>
      <c r="BO60" s="77" t="str">
        <f>CONCATENATE(BO57,BO58)</f>
        <v>MaxiNorr</v>
      </c>
      <c r="BP60" s="78" t="str">
        <f>CONCATENATE(BP57,BP58,BP59)</f>
        <v>MaxiNorrNej</v>
      </c>
      <c r="BQ60" s="78" t="str">
        <f>CONCATENATE(BQ57,BQ58,BQ59)</f>
        <v>MaxiNorrJa</v>
      </c>
      <c r="BR60" s="77" t="str">
        <f>CONCATENATE(BR57,BR58)</f>
        <v>MaxiNorrmejerier</v>
      </c>
      <c r="BS60" s="78" t="str">
        <f>CONCATENATE(BS57,BS58,BS59)</f>
        <v>MaxiNorrmejerierNej</v>
      </c>
      <c r="BT60" s="78" t="str">
        <f>CONCATENATE(BT57,BT58,BT59)</f>
        <v>MaxiNorrmejerierJa</v>
      </c>
      <c r="BU60" s="77" t="str">
        <f>CONCATENATE(BU57,BU58)</f>
        <v>MaxiSkånemejerier</v>
      </c>
      <c r="BV60" s="78" t="str">
        <f>CONCATENATE(BV57,BV58,BV59)</f>
        <v>MaxiSkånemejerierNej</v>
      </c>
      <c r="BW60" s="78" t="str">
        <f>CONCATENATE(BW57,BW58,BW59)</f>
        <v>MaxiSkånemejerierJa</v>
      </c>
      <c r="BY60" s="169" t="s">
        <v>10</v>
      </c>
      <c r="BZ60" s="169" t="s">
        <v>9</v>
      </c>
      <c r="CA60" s="169" t="s">
        <v>8</v>
      </c>
      <c r="CB60" s="169" t="s">
        <v>11</v>
      </c>
    </row>
    <row r="61" spans="1:80">
      <c r="A61" s="138" t="s">
        <v>112</v>
      </c>
      <c r="B61" s="65">
        <f>B62</f>
        <v>-3.4000000000000002E-2</v>
      </c>
      <c r="C61" s="65">
        <f>C62</f>
        <v>-3.5000000000000003E-2</v>
      </c>
      <c r="D61" s="18">
        <v>8.2994499392334345E-2</v>
      </c>
      <c r="E61" s="132">
        <f>D61+$B61</f>
        <v>4.8994499392334342E-2</v>
      </c>
      <c r="F61" s="132">
        <f>D61+$C61</f>
        <v>4.7994499392334342E-2</v>
      </c>
      <c r="G61" s="18">
        <v>8.1832365073128785E-2</v>
      </c>
      <c r="H61" s="132">
        <f>G61+$B61</f>
        <v>4.7832365073128782E-2</v>
      </c>
      <c r="I61" s="132">
        <f>G61+$C61</f>
        <v>4.6832365073128782E-2</v>
      </c>
      <c r="J61" s="18">
        <v>8.909329138986509E-2</v>
      </c>
      <c r="K61" s="132">
        <f>J61+$B61</f>
        <v>5.5093291389865087E-2</v>
      </c>
      <c r="L61" s="132">
        <f>J61+$C61</f>
        <v>5.4093291389865086E-2</v>
      </c>
      <c r="M61" s="18">
        <v>0.11598062005219785</v>
      </c>
      <c r="N61" s="132">
        <f>M61+$B61</f>
        <v>8.1980620052197847E-2</v>
      </c>
      <c r="O61" s="132">
        <f>M61+$C61</f>
        <v>8.0980620052197846E-2</v>
      </c>
      <c r="P61" s="18">
        <v>0.11592856288621978</v>
      </c>
      <c r="Q61" s="132">
        <f>P61+$B61</f>
        <v>8.1928562886219775E-2</v>
      </c>
      <c r="R61" s="132">
        <f>P61+$C61</f>
        <v>8.0928562886219774E-2</v>
      </c>
      <c r="S61" s="18">
        <v>8.1315276388838356E-2</v>
      </c>
      <c r="T61" s="132">
        <f>S61+$B61</f>
        <v>4.7315276388838354E-2</v>
      </c>
      <c r="U61" s="132">
        <f>S61+$C61</f>
        <v>4.6315276388838353E-2</v>
      </c>
      <c r="V61" s="18">
        <v>8.2994499392334345E-2</v>
      </c>
      <c r="W61" s="132">
        <f>V61+$B61</f>
        <v>4.8994499392334342E-2</v>
      </c>
      <c r="X61" s="132">
        <f>V61+$C61</f>
        <v>4.7994499392334342E-2</v>
      </c>
      <c r="Y61" s="18">
        <v>8.1832365073128785E-2</v>
      </c>
      <c r="Z61" s="132">
        <f>Y61+$B61</f>
        <v>4.7832365073128782E-2</v>
      </c>
      <c r="AA61" s="132">
        <f>Y61+$C61</f>
        <v>4.6832365073128782E-2</v>
      </c>
      <c r="AB61" s="18">
        <v>8.909329138986509E-2</v>
      </c>
      <c r="AC61" s="132">
        <f>AB61+$B61</f>
        <v>5.5093291389865087E-2</v>
      </c>
      <c r="AD61" s="132">
        <f>AB61+$C61</f>
        <v>5.4093291389865086E-2</v>
      </c>
      <c r="AE61" s="18">
        <v>0.11598062005219785</v>
      </c>
      <c r="AF61" s="132">
        <f>AE61+$B61</f>
        <v>8.1980620052197847E-2</v>
      </c>
      <c r="AG61" s="132">
        <f>AE61+$C61</f>
        <v>8.0980620052197846E-2</v>
      </c>
      <c r="AH61" s="18">
        <v>0.11592856288621978</v>
      </c>
      <c r="AI61" s="132">
        <f>AH61+$B61</f>
        <v>8.1928562886219775E-2</v>
      </c>
      <c r="AJ61" s="132">
        <f>AH61+$C61</f>
        <v>8.0928562886219774E-2</v>
      </c>
      <c r="AK61" s="18">
        <v>8.1315276388838356E-2</v>
      </c>
      <c r="AL61" s="132">
        <f>AK61+$B61</f>
        <v>4.7315276388838354E-2</v>
      </c>
      <c r="AM61" s="132">
        <f>AK61+$C61</f>
        <v>4.6315276388838353E-2</v>
      </c>
      <c r="AN61" s="18"/>
      <c r="AO61" s="132">
        <f>AN61+$B61</f>
        <v>-3.4000000000000002E-2</v>
      </c>
      <c r="AP61" s="132">
        <f>AN61+$C61</f>
        <v>-3.5000000000000003E-2</v>
      </c>
      <c r="AQ61" s="18"/>
      <c r="AR61" s="132">
        <f>AQ61+$B61</f>
        <v>-3.4000000000000002E-2</v>
      </c>
      <c r="AS61" s="132">
        <f>AQ61+$C61</f>
        <v>-3.5000000000000003E-2</v>
      </c>
      <c r="AT61" s="18"/>
      <c r="AU61" s="132">
        <f>AT61+$B61</f>
        <v>-3.4000000000000002E-2</v>
      </c>
      <c r="AV61" s="132">
        <f>AT61+$C61</f>
        <v>-3.5000000000000003E-2</v>
      </c>
      <c r="AW61" s="18"/>
      <c r="AX61" s="132">
        <f>AW61+$B61</f>
        <v>-3.4000000000000002E-2</v>
      </c>
      <c r="AY61" s="132">
        <f>AW61+$C61</f>
        <v>-3.5000000000000003E-2</v>
      </c>
      <c r="AZ61" s="18"/>
      <c r="BA61" s="132">
        <f>AZ61+$B61</f>
        <v>-3.4000000000000002E-2</v>
      </c>
      <c r="BB61" s="132">
        <f>AZ61+$C61</f>
        <v>-3.5000000000000003E-2</v>
      </c>
      <c r="BC61" s="18"/>
      <c r="BD61" s="132">
        <f>BC61+$B61</f>
        <v>-3.4000000000000002E-2</v>
      </c>
      <c r="BE61" s="132">
        <f>BC61+$C61</f>
        <v>-3.5000000000000003E-2</v>
      </c>
      <c r="BF61" s="18"/>
      <c r="BG61" s="132">
        <f>BF61+$B61</f>
        <v>-3.4000000000000002E-2</v>
      </c>
      <c r="BH61" s="132">
        <f>BF61+$C61</f>
        <v>-3.5000000000000003E-2</v>
      </c>
      <c r="BI61" s="18"/>
      <c r="BJ61" s="132">
        <f>BI61+$B61</f>
        <v>-3.4000000000000002E-2</v>
      </c>
      <c r="BK61" s="132">
        <f>BI61+$C61</f>
        <v>-3.5000000000000003E-2</v>
      </c>
      <c r="BL61" s="18"/>
      <c r="BM61" s="132">
        <f>BL61+$B61</f>
        <v>-3.4000000000000002E-2</v>
      </c>
      <c r="BN61" s="132">
        <f>BL61+$C61</f>
        <v>-3.5000000000000003E-2</v>
      </c>
      <c r="BO61" s="18"/>
      <c r="BP61" s="132">
        <f>BO61+$B61</f>
        <v>-3.4000000000000002E-2</v>
      </c>
      <c r="BQ61" s="132">
        <f>BO61+$C61</f>
        <v>-3.5000000000000003E-2</v>
      </c>
      <c r="BR61" s="18"/>
      <c r="BS61" s="132">
        <f>BR61+$B61</f>
        <v>-3.4000000000000002E-2</v>
      </c>
      <c r="BT61" s="132">
        <f>BR61+$C61</f>
        <v>-3.5000000000000003E-2</v>
      </c>
      <c r="BU61" s="18"/>
      <c r="BV61" s="132">
        <f>BU61+$B61</f>
        <v>-3.4000000000000002E-2</v>
      </c>
      <c r="BW61" s="132">
        <f>BU61+$C61</f>
        <v>-3.5000000000000003E-2</v>
      </c>
      <c r="BY61" s="132"/>
      <c r="BZ61" s="132"/>
      <c r="CA61" s="132"/>
      <c r="CB61" s="132"/>
    </row>
    <row r="62" spans="1:80">
      <c r="A62" s="138" t="s">
        <v>113</v>
      </c>
      <c r="B62" s="65">
        <f>B63</f>
        <v>-3.4000000000000002E-2</v>
      </c>
      <c r="C62" s="65">
        <f>C63</f>
        <v>-3.5000000000000003E-2</v>
      </c>
      <c r="D62" s="18">
        <v>1.783649652562732E-2</v>
      </c>
      <c r="E62" s="132">
        <f t="shared" ref="E62:E125" si="152">D62+$B62</f>
        <v>-1.6163503474372683E-2</v>
      </c>
      <c r="F62" s="132">
        <f t="shared" ref="F62:F85" si="153">D62+$C62</f>
        <v>-1.7163503474372684E-2</v>
      </c>
      <c r="G62" s="18">
        <v>1.5579685330468166E-2</v>
      </c>
      <c r="H62" s="132">
        <f t="shared" ref="H62:H125" si="154">G62+$B62</f>
        <v>-1.8420314669531836E-2</v>
      </c>
      <c r="I62" s="132">
        <f t="shared" ref="I62:I85" si="155">G62+$C62</f>
        <v>-1.9420314669531837E-2</v>
      </c>
      <c r="J62" s="18">
        <v>1.1409711338523741E-2</v>
      </c>
      <c r="K62" s="132">
        <f t="shared" ref="K62:K125" si="156">J62+$B62</f>
        <v>-2.2590288661476263E-2</v>
      </c>
      <c r="L62" s="132">
        <f t="shared" ref="L62:L85" si="157">J62+$C62</f>
        <v>-2.3590288661476264E-2</v>
      </c>
      <c r="M62" s="18">
        <v>1.0023305067248725E-2</v>
      </c>
      <c r="N62" s="132">
        <f t="shared" ref="N62:N125" si="158">M62+$B62</f>
        <v>-2.3976694932751279E-2</v>
      </c>
      <c r="O62" s="132">
        <f t="shared" ref="O62:O85" si="159">M62+$C62</f>
        <v>-2.497669493275128E-2</v>
      </c>
      <c r="P62" s="18">
        <v>8.8570806935236827E-3</v>
      </c>
      <c r="Q62" s="132">
        <f t="shared" ref="Q62:Q125" si="160">P62+$B62</f>
        <v>-2.514291930647632E-2</v>
      </c>
      <c r="R62" s="132">
        <f t="shared" ref="R62:R125" si="161">P62+$C62</f>
        <v>-2.6142919306476321E-2</v>
      </c>
      <c r="S62" s="18">
        <v>1.6823075665806587E-2</v>
      </c>
      <c r="T62" s="132">
        <f t="shared" ref="T62:T125" si="162">S62+$B62</f>
        <v>-1.7176924334193416E-2</v>
      </c>
      <c r="U62" s="132">
        <f t="shared" ref="U62:U125" si="163">S62+$C62</f>
        <v>-1.8176924334193417E-2</v>
      </c>
      <c r="V62" s="18">
        <v>1.783649652562732E-2</v>
      </c>
      <c r="W62" s="132">
        <f t="shared" ref="W62:W125" si="164">V62+$B62</f>
        <v>-1.6163503474372683E-2</v>
      </c>
      <c r="X62" s="132">
        <f t="shared" ref="X62:X85" si="165">V62+$C62</f>
        <v>-1.7163503474372684E-2</v>
      </c>
      <c r="Y62" s="18">
        <v>1.5579685330468166E-2</v>
      </c>
      <c r="Z62" s="132">
        <f t="shared" ref="Z62:Z125" si="166">Y62+$B62</f>
        <v>-1.8420314669531836E-2</v>
      </c>
      <c r="AA62" s="132">
        <f t="shared" ref="AA62:AA85" si="167">Y62+$C62</f>
        <v>-1.9420314669531837E-2</v>
      </c>
      <c r="AB62" s="18">
        <v>1.1409711338523741E-2</v>
      </c>
      <c r="AC62" s="132">
        <f t="shared" ref="AC62:AC125" si="168">AB62+$B62</f>
        <v>-2.2590288661476263E-2</v>
      </c>
      <c r="AD62" s="132">
        <f t="shared" ref="AD62:AD85" si="169">AB62+$C62</f>
        <v>-2.3590288661476264E-2</v>
      </c>
      <c r="AE62" s="18">
        <v>1.0023305067248725E-2</v>
      </c>
      <c r="AF62" s="132">
        <f t="shared" ref="AF62:AF125" si="170">AE62+$B62</f>
        <v>-2.3976694932751279E-2</v>
      </c>
      <c r="AG62" s="132">
        <f t="shared" ref="AG62:AG85" si="171">AE62+$C62</f>
        <v>-2.497669493275128E-2</v>
      </c>
      <c r="AH62" s="18">
        <v>8.8570806935236827E-3</v>
      </c>
      <c r="AI62" s="132">
        <f t="shared" ref="AI62:AI125" si="172">AH62+$B62</f>
        <v>-2.514291930647632E-2</v>
      </c>
      <c r="AJ62" s="132">
        <f t="shared" ref="AJ62:AJ125" si="173">AH62+$C62</f>
        <v>-2.6142919306476321E-2</v>
      </c>
      <c r="AK62" s="18">
        <v>1.6823075665806587E-2</v>
      </c>
      <c r="AL62" s="132">
        <f t="shared" ref="AL62:AL125" si="174">AK62+$B62</f>
        <v>-1.7176924334193416E-2</v>
      </c>
      <c r="AM62" s="132">
        <f t="shared" ref="AM62:AM125" si="175">AK62+$C62</f>
        <v>-1.8176924334193417E-2</v>
      </c>
      <c r="AN62" s="18"/>
      <c r="AO62" s="132">
        <f t="shared" ref="AO62:AO125" si="176">AN62+$B62</f>
        <v>-3.4000000000000002E-2</v>
      </c>
      <c r="AP62" s="132">
        <f t="shared" ref="AP62:AP85" si="177">AN62+$C62</f>
        <v>-3.5000000000000003E-2</v>
      </c>
      <c r="AQ62" s="18"/>
      <c r="AR62" s="132">
        <f t="shared" ref="AR62:AR125" si="178">AQ62+$B62</f>
        <v>-3.4000000000000002E-2</v>
      </c>
      <c r="AS62" s="132">
        <f t="shared" ref="AS62:AS85" si="179">AQ62+$C62</f>
        <v>-3.5000000000000003E-2</v>
      </c>
      <c r="AT62" s="18"/>
      <c r="AU62" s="132">
        <f t="shared" ref="AU62:AU125" si="180">AT62+$B62</f>
        <v>-3.4000000000000002E-2</v>
      </c>
      <c r="AV62" s="132">
        <f t="shared" ref="AV62:AV85" si="181">AT62+$C62</f>
        <v>-3.5000000000000003E-2</v>
      </c>
      <c r="AW62" s="18"/>
      <c r="AX62" s="132">
        <f t="shared" ref="AX62:AX125" si="182">AW62+$B62</f>
        <v>-3.4000000000000002E-2</v>
      </c>
      <c r="AY62" s="132">
        <f t="shared" ref="AY62:AY85" si="183">AW62+$C62</f>
        <v>-3.5000000000000003E-2</v>
      </c>
      <c r="AZ62" s="18"/>
      <c r="BA62" s="132">
        <f t="shared" ref="BA62:BA125" si="184">AZ62+$B62</f>
        <v>-3.4000000000000002E-2</v>
      </c>
      <c r="BB62" s="132">
        <f t="shared" ref="BB62:BB125" si="185">AZ62+$C62</f>
        <v>-3.5000000000000003E-2</v>
      </c>
      <c r="BC62" s="18"/>
      <c r="BD62" s="132">
        <f t="shared" ref="BD62:BD125" si="186">BC62+$B62</f>
        <v>-3.4000000000000002E-2</v>
      </c>
      <c r="BE62" s="132">
        <f t="shared" ref="BE62:BE125" si="187">BC62+$C62</f>
        <v>-3.5000000000000003E-2</v>
      </c>
      <c r="BF62" s="18"/>
      <c r="BG62" s="132">
        <f t="shared" ref="BG62:BG125" si="188">BF62+$B62</f>
        <v>-3.4000000000000002E-2</v>
      </c>
      <c r="BH62" s="132">
        <f t="shared" ref="BH62:BH85" si="189">BF62+$C62</f>
        <v>-3.5000000000000003E-2</v>
      </c>
      <c r="BI62" s="18"/>
      <c r="BJ62" s="132">
        <f t="shared" ref="BJ62:BJ125" si="190">BI62+$B62</f>
        <v>-3.4000000000000002E-2</v>
      </c>
      <c r="BK62" s="132">
        <f t="shared" ref="BK62:BK85" si="191">BI62+$C62</f>
        <v>-3.5000000000000003E-2</v>
      </c>
      <c r="BL62" s="18"/>
      <c r="BM62" s="132">
        <f t="shared" ref="BM62:BM125" si="192">BL62+$B62</f>
        <v>-3.4000000000000002E-2</v>
      </c>
      <c r="BN62" s="132">
        <f t="shared" ref="BN62:BN85" si="193">BL62+$C62</f>
        <v>-3.5000000000000003E-2</v>
      </c>
      <c r="BO62" s="18"/>
      <c r="BP62" s="132">
        <f t="shared" ref="BP62:BP125" si="194">BO62+$B62</f>
        <v>-3.4000000000000002E-2</v>
      </c>
      <c r="BQ62" s="132">
        <f t="shared" ref="BQ62:BQ125" si="195">BO62+$C62</f>
        <v>-3.5000000000000003E-2</v>
      </c>
      <c r="BR62" s="18"/>
      <c r="BS62" s="132">
        <f t="shared" ref="BS62:BS125" si="196">BR62+$B62</f>
        <v>-3.4000000000000002E-2</v>
      </c>
      <c r="BT62" s="132">
        <f t="shared" ref="BT62:BT125" si="197">BR62+$C62</f>
        <v>-3.5000000000000003E-2</v>
      </c>
      <c r="BU62" s="18"/>
      <c r="BV62" s="132">
        <f t="shared" ref="BV62:BV125" si="198">BU62+$B62</f>
        <v>-3.4000000000000002E-2</v>
      </c>
      <c r="BW62" s="132">
        <f t="shared" ref="BW62:BW125" si="199">BU62+$C62</f>
        <v>-3.5000000000000003E-2</v>
      </c>
      <c r="BY62" s="132"/>
      <c r="BZ62" s="132"/>
      <c r="CA62" s="132"/>
      <c r="CB62" s="132"/>
    </row>
    <row r="63" spans="1:80">
      <c r="A63" s="83" t="s">
        <v>55</v>
      </c>
      <c r="B63" s="163">
        <f>B30</f>
        <v>-3.4000000000000002E-2</v>
      </c>
      <c r="C63" s="163">
        <f>C30</f>
        <v>-3.5000000000000003E-2</v>
      </c>
      <c r="D63" s="147">
        <v>0.10083081779524332</v>
      </c>
      <c r="E63" s="132">
        <f t="shared" si="152"/>
        <v>6.6830817795243316E-2</v>
      </c>
      <c r="F63" s="132">
        <f t="shared" si="153"/>
        <v>6.5830817795243315E-2</v>
      </c>
      <c r="G63" s="147">
        <v>9.7412050403596948E-2</v>
      </c>
      <c r="H63" s="132">
        <f t="shared" si="154"/>
        <v>6.3412050403596945E-2</v>
      </c>
      <c r="I63" s="132">
        <f t="shared" si="155"/>
        <v>6.2412050403596944E-2</v>
      </c>
      <c r="J63" s="147">
        <v>0.10050300272838883</v>
      </c>
      <c r="K63" s="132">
        <f t="shared" si="156"/>
        <v>6.6503002728388827E-2</v>
      </c>
      <c r="L63" s="132">
        <f t="shared" si="157"/>
        <v>6.5503002728388826E-2</v>
      </c>
      <c r="M63" s="147">
        <v>0.12600410083434704</v>
      </c>
      <c r="N63" s="132">
        <f t="shared" si="158"/>
        <v>9.2004100834347041E-2</v>
      </c>
      <c r="O63" s="132">
        <f t="shared" si="159"/>
        <v>9.100410083434704E-2</v>
      </c>
      <c r="P63" s="147">
        <v>0.12478564357974348</v>
      </c>
      <c r="Q63" s="132">
        <f t="shared" si="160"/>
        <v>9.0785643579743475E-2</v>
      </c>
      <c r="R63" s="132">
        <f t="shared" si="161"/>
        <v>8.9785643579743474E-2</v>
      </c>
      <c r="S63" s="147">
        <v>9.8138197130337085E-2</v>
      </c>
      <c r="T63" s="132">
        <f t="shared" si="162"/>
        <v>6.4138197130337082E-2</v>
      </c>
      <c r="U63" s="132">
        <f t="shared" si="163"/>
        <v>6.3138197130337081E-2</v>
      </c>
      <c r="V63" s="147">
        <v>0.10083081779524332</v>
      </c>
      <c r="W63" s="132">
        <f t="shared" si="164"/>
        <v>6.6830817795243316E-2</v>
      </c>
      <c r="X63" s="132">
        <f t="shared" si="165"/>
        <v>6.5830817795243315E-2</v>
      </c>
      <c r="Y63" s="147">
        <v>9.7412050403596948E-2</v>
      </c>
      <c r="Z63" s="132">
        <f t="shared" si="166"/>
        <v>6.3412050403596945E-2</v>
      </c>
      <c r="AA63" s="132">
        <f t="shared" si="167"/>
        <v>6.2412050403596944E-2</v>
      </c>
      <c r="AB63" s="147">
        <v>0.10050300272838883</v>
      </c>
      <c r="AC63" s="132">
        <f t="shared" si="168"/>
        <v>6.6503002728388827E-2</v>
      </c>
      <c r="AD63" s="132">
        <f t="shared" si="169"/>
        <v>6.5503002728388826E-2</v>
      </c>
      <c r="AE63" s="147">
        <v>0.12600410083434704</v>
      </c>
      <c r="AF63" s="132">
        <f t="shared" si="170"/>
        <v>9.2004100834347041E-2</v>
      </c>
      <c r="AG63" s="132">
        <f t="shared" si="171"/>
        <v>9.100410083434704E-2</v>
      </c>
      <c r="AH63" s="147">
        <v>0.12478564357974348</v>
      </c>
      <c r="AI63" s="132">
        <f t="shared" si="172"/>
        <v>9.0785643579743475E-2</v>
      </c>
      <c r="AJ63" s="132">
        <f t="shared" si="173"/>
        <v>8.9785643579743474E-2</v>
      </c>
      <c r="AK63" s="147">
        <v>9.8138197130337085E-2</v>
      </c>
      <c r="AL63" s="132">
        <f t="shared" si="174"/>
        <v>6.4138197130337082E-2</v>
      </c>
      <c r="AM63" s="132">
        <f t="shared" si="175"/>
        <v>6.3138197130337081E-2</v>
      </c>
      <c r="AN63" s="147"/>
      <c r="AO63" s="132">
        <f t="shared" si="176"/>
        <v>-3.4000000000000002E-2</v>
      </c>
      <c r="AP63" s="132">
        <f t="shared" si="177"/>
        <v>-3.5000000000000003E-2</v>
      </c>
      <c r="AQ63" s="147"/>
      <c r="AR63" s="132">
        <f t="shared" si="178"/>
        <v>-3.4000000000000002E-2</v>
      </c>
      <c r="AS63" s="132">
        <f t="shared" si="179"/>
        <v>-3.5000000000000003E-2</v>
      </c>
      <c r="AT63" s="147"/>
      <c r="AU63" s="132">
        <f t="shared" si="180"/>
        <v>-3.4000000000000002E-2</v>
      </c>
      <c r="AV63" s="132">
        <f t="shared" si="181"/>
        <v>-3.5000000000000003E-2</v>
      </c>
      <c r="AW63" s="147"/>
      <c r="AX63" s="132">
        <f t="shared" si="182"/>
        <v>-3.4000000000000002E-2</v>
      </c>
      <c r="AY63" s="132">
        <f t="shared" si="183"/>
        <v>-3.5000000000000003E-2</v>
      </c>
      <c r="AZ63" s="147"/>
      <c r="BA63" s="132">
        <f t="shared" si="184"/>
        <v>-3.4000000000000002E-2</v>
      </c>
      <c r="BB63" s="132">
        <f t="shared" si="185"/>
        <v>-3.5000000000000003E-2</v>
      </c>
      <c r="BC63" s="147"/>
      <c r="BD63" s="132">
        <f t="shared" si="186"/>
        <v>-3.4000000000000002E-2</v>
      </c>
      <c r="BE63" s="132">
        <f t="shared" si="187"/>
        <v>-3.5000000000000003E-2</v>
      </c>
      <c r="BF63" s="147"/>
      <c r="BG63" s="132">
        <f t="shared" si="188"/>
        <v>-3.4000000000000002E-2</v>
      </c>
      <c r="BH63" s="132">
        <f t="shared" si="189"/>
        <v>-3.5000000000000003E-2</v>
      </c>
      <c r="BI63" s="147"/>
      <c r="BJ63" s="132">
        <f t="shared" si="190"/>
        <v>-3.4000000000000002E-2</v>
      </c>
      <c r="BK63" s="132">
        <f t="shared" si="191"/>
        <v>-3.5000000000000003E-2</v>
      </c>
      <c r="BL63" s="147"/>
      <c r="BM63" s="132">
        <f t="shared" si="192"/>
        <v>-3.4000000000000002E-2</v>
      </c>
      <c r="BN63" s="132">
        <f t="shared" si="193"/>
        <v>-3.5000000000000003E-2</v>
      </c>
      <c r="BO63" s="147"/>
      <c r="BP63" s="132">
        <f t="shared" si="194"/>
        <v>-3.4000000000000002E-2</v>
      </c>
      <c r="BQ63" s="132">
        <f t="shared" si="195"/>
        <v>-3.5000000000000003E-2</v>
      </c>
      <c r="BR63" s="147"/>
      <c r="BS63" s="132">
        <f t="shared" si="196"/>
        <v>-3.4000000000000002E-2</v>
      </c>
      <c r="BT63" s="132">
        <f t="shared" si="197"/>
        <v>-3.5000000000000003E-2</v>
      </c>
      <c r="BU63" s="147"/>
      <c r="BV63" s="132">
        <f t="shared" si="198"/>
        <v>-3.4000000000000002E-2</v>
      </c>
      <c r="BW63" s="132">
        <f t="shared" si="199"/>
        <v>-3.5000000000000003E-2</v>
      </c>
      <c r="BY63" s="132"/>
      <c r="BZ63" s="132"/>
      <c r="CA63" s="132"/>
      <c r="CB63" s="132"/>
    </row>
    <row r="64" spans="1:80">
      <c r="A64" s="139" t="s">
        <v>114</v>
      </c>
      <c r="B64" s="65">
        <f t="shared" ref="B64:C66" si="200">B65</f>
        <v>1.0000000000000002E-2</v>
      </c>
      <c r="C64" s="65">
        <f t="shared" si="200"/>
        <v>5.0000000000000001E-3</v>
      </c>
      <c r="D64" s="19">
        <v>3.0194828848114228E-2</v>
      </c>
      <c r="E64" s="132">
        <f t="shared" si="152"/>
        <v>4.0194828848114234E-2</v>
      </c>
      <c r="F64" s="132">
        <f t="shared" si="153"/>
        <v>3.5194828848114229E-2</v>
      </c>
      <c r="G64" s="19">
        <v>2.6613244930800056E-2</v>
      </c>
      <c r="H64" s="132">
        <f t="shared" si="154"/>
        <v>3.6613244930800058E-2</v>
      </c>
      <c r="I64" s="132">
        <f t="shared" si="155"/>
        <v>3.1613244930800054E-2</v>
      </c>
      <c r="J64" s="19">
        <v>2.2844344364663777E-2</v>
      </c>
      <c r="K64" s="132">
        <f t="shared" si="156"/>
        <v>3.2844344364663783E-2</v>
      </c>
      <c r="L64" s="132">
        <f t="shared" si="157"/>
        <v>2.7844344364663778E-2</v>
      </c>
      <c r="M64" s="19">
        <v>2.0210903566432618E-2</v>
      </c>
      <c r="N64" s="132">
        <f t="shared" si="158"/>
        <v>3.021090356643262E-2</v>
      </c>
      <c r="O64" s="132">
        <f t="shared" si="159"/>
        <v>2.5210903566432619E-2</v>
      </c>
      <c r="P64" s="19">
        <v>2.0955932375039291E-2</v>
      </c>
      <c r="Q64" s="132">
        <f t="shared" si="160"/>
        <v>3.0955932375039293E-2</v>
      </c>
      <c r="R64" s="132">
        <f t="shared" si="161"/>
        <v>2.5955932375039292E-2</v>
      </c>
      <c r="S64" s="19">
        <v>3.3249390179193213E-2</v>
      </c>
      <c r="T64" s="132">
        <f t="shared" si="162"/>
        <v>4.3249390179193214E-2</v>
      </c>
      <c r="U64" s="132">
        <f t="shared" si="163"/>
        <v>3.824939017919321E-2</v>
      </c>
      <c r="V64" s="19">
        <v>3.0194828848114228E-2</v>
      </c>
      <c r="W64" s="132">
        <f t="shared" si="164"/>
        <v>4.0194828848114234E-2</v>
      </c>
      <c r="X64" s="132">
        <f t="shared" si="165"/>
        <v>3.5194828848114229E-2</v>
      </c>
      <c r="Y64" s="19">
        <v>2.6613244930800056E-2</v>
      </c>
      <c r="Z64" s="132">
        <f t="shared" si="166"/>
        <v>3.6613244930800058E-2</v>
      </c>
      <c r="AA64" s="132">
        <f t="shared" si="167"/>
        <v>3.1613244930800054E-2</v>
      </c>
      <c r="AB64" s="19">
        <v>2.2844344364663777E-2</v>
      </c>
      <c r="AC64" s="132">
        <f t="shared" si="168"/>
        <v>3.2844344364663783E-2</v>
      </c>
      <c r="AD64" s="132">
        <f t="shared" si="169"/>
        <v>2.7844344364663778E-2</v>
      </c>
      <c r="AE64" s="19">
        <v>2.0210903566432618E-2</v>
      </c>
      <c r="AF64" s="132">
        <f t="shared" si="170"/>
        <v>3.021090356643262E-2</v>
      </c>
      <c r="AG64" s="132">
        <f t="shared" si="171"/>
        <v>2.5210903566432619E-2</v>
      </c>
      <c r="AH64" s="19">
        <v>2.0955932375039291E-2</v>
      </c>
      <c r="AI64" s="132">
        <f t="shared" si="172"/>
        <v>3.0955932375039293E-2</v>
      </c>
      <c r="AJ64" s="132">
        <f t="shared" si="173"/>
        <v>2.5955932375039292E-2</v>
      </c>
      <c r="AK64" s="19">
        <v>3.3249390179193213E-2</v>
      </c>
      <c r="AL64" s="132">
        <f t="shared" si="174"/>
        <v>4.3249390179193214E-2</v>
      </c>
      <c r="AM64" s="132">
        <f t="shared" si="175"/>
        <v>3.824939017919321E-2</v>
      </c>
      <c r="AN64" s="19"/>
      <c r="AO64" s="132">
        <f t="shared" si="176"/>
        <v>1.0000000000000002E-2</v>
      </c>
      <c r="AP64" s="132">
        <f t="shared" si="177"/>
        <v>5.0000000000000001E-3</v>
      </c>
      <c r="AQ64" s="19"/>
      <c r="AR64" s="132">
        <f t="shared" si="178"/>
        <v>1.0000000000000002E-2</v>
      </c>
      <c r="AS64" s="132">
        <f t="shared" si="179"/>
        <v>5.0000000000000001E-3</v>
      </c>
      <c r="AT64" s="19"/>
      <c r="AU64" s="132">
        <f t="shared" si="180"/>
        <v>1.0000000000000002E-2</v>
      </c>
      <c r="AV64" s="132">
        <f t="shared" si="181"/>
        <v>5.0000000000000001E-3</v>
      </c>
      <c r="AW64" s="19"/>
      <c r="AX64" s="132">
        <f t="shared" si="182"/>
        <v>1.0000000000000002E-2</v>
      </c>
      <c r="AY64" s="132">
        <f t="shared" si="183"/>
        <v>5.0000000000000001E-3</v>
      </c>
      <c r="AZ64" s="19"/>
      <c r="BA64" s="132">
        <f t="shared" si="184"/>
        <v>1.0000000000000002E-2</v>
      </c>
      <c r="BB64" s="132">
        <f t="shared" si="185"/>
        <v>5.0000000000000001E-3</v>
      </c>
      <c r="BC64" s="19"/>
      <c r="BD64" s="132">
        <f t="shared" si="186"/>
        <v>1.0000000000000002E-2</v>
      </c>
      <c r="BE64" s="132">
        <f t="shared" si="187"/>
        <v>5.0000000000000001E-3</v>
      </c>
      <c r="BF64" s="19"/>
      <c r="BG64" s="132">
        <f t="shared" si="188"/>
        <v>1.0000000000000002E-2</v>
      </c>
      <c r="BH64" s="132">
        <f t="shared" si="189"/>
        <v>5.0000000000000001E-3</v>
      </c>
      <c r="BI64" s="19"/>
      <c r="BJ64" s="132">
        <f t="shared" si="190"/>
        <v>1.0000000000000002E-2</v>
      </c>
      <c r="BK64" s="132">
        <f t="shared" si="191"/>
        <v>5.0000000000000001E-3</v>
      </c>
      <c r="BL64" s="19"/>
      <c r="BM64" s="132">
        <f t="shared" si="192"/>
        <v>1.0000000000000002E-2</v>
      </c>
      <c r="BN64" s="132">
        <f t="shared" si="193"/>
        <v>5.0000000000000001E-3</v>
      </c>
      <c r="BO64" s="19"/>
      <c r="BP64" s="132">
        <f t="shared" si="194"/>
        <v>1.0000000000000002E-2</v>
      </c>
      <c r="BQ64" s="132">
        <f t="shared" si="195"/>
        <v>5.0000000000000001E-3</v>
      </c>
      <c r="BR64" s="19"/>
      <c r="BS64" s="132">
        <f t="shared" si="196"/>
        <v>1.0000000000000002E-2</v>
      </c>
      <c r="BT64" s="132">
        <f t="shared" si="197"/>
        <v>5.0000000000000001E-3</v>
      </c>
      <c r="BU64" s="19"/>
      <c r="BV64" s="132">
        <f t="shared" si="198"/>
        <v>1.0000000000000002E-2</v>
      </c>
      <c r="BW64" s="132">
        <f t="shared" si="199"/>
        <v>5.0000000000000001E-3</v>
      </c>
      <c r="BY64" s="132"/>
      <c r="BZ64" s="132"/>
      <c r="CA64" s="132"/>
      <c r="CB64" s="132"/>
    </row>
    <row r="65" spans="1:80">
      <c r="A65" s="139" t="s">
        <v>115</v>
      </c>
      <c r="B65" s="65">
        <f t="shared" si="200"/>
        <v>1.0000000000000002E-2</v>
      </c>
      <c r="C65" s="65">
        <f t="shared" si="200"/>
        <v>5.0000000000000001E-3</v>
      </c>
      <c r="D65" s="19">
        <v>2.6014288648221352E-2</v>
      </c>
      <c r="E65" s="132">
        <f t="shared" si="152"/>
        <v>3.6014288648221357E-2</v>
      </c>
      <c r="F65" s="132">
        <f t="shared" si="153"/>
        <v>3.1014288648221353E-2</v>
      </c>
      <c r="G65" s="19">
        <v>3.0899431900686572E-2</v>
      </c>
      <c r="H65" s="132">
        <f t="shared" si="154"/>
        <v>4.0899431900686574E-2</v>
      </c>
      <c r="I65" s="132">
        <f t="shared" si="155"/>
        <v>3.5899431900686569E-2</v>
      </c>
      <c r="J65" s="19">
        <v>5.1550108871598235E-2</v>
      </c>
      <c r="K65" s="132">
        <f t="shared" si="156"/>
        <v>6.1550108871598237E-2</v>
      </c>
      <c r="L65" s="132">
        <f t="shared" si="157"/>
        <v>5.6550108871598233E-2</v>
      </c>
      <c r="M65" s="19">
        <v>2.0471840193623757E-2</v>
      </c>
      <c r="N65" s="132">
        <f t="shared" si="158"/>
        <v>3.0471840193623759E-2</v>
      </c>
      <c r="O65" s="132">
        <f t="shared" si="159"/>
        <v>2.5471840193623758E-2</v>
      </c>
      <c r="P65" s="19">
        <v>1.5708252549789043E-2</v>
      </c>
      <c r="Q65" s="132">
        <f t="shared" si="160"/>
        <v>2.5708252549789045E-2</v>
      </c>
      <c r="R65" s="132">
        <f t="shared" si="161"/>
        <v>2.0708252549789044E-2</v>
      </c>
      <c r="S65" s="19">
        <v>3.810316874433075E-2</v>
      </c>
      <c r="T65" s="132">
        <f t="shared" si="162"/>
        <v>4.8103168744330752E-2</v>
      </c>
      <c r="U65" s="132">
        <f t="shared" si="163"/>
        <v>4.3103168744330747E-2</v>
      </c>
      <c r="V65" s="19">
        <v>2.6014288648221352E-2</v>
      </c>
      <c r="W65" s="132">
        <f t="shared" si="164"/>
        <v>3.6014288648221357E-2</v>
      </c>
      <c r="X65" s="132">
        <f t="shared" si="165"/>
        <v>3.1014288648221353E-2</v>
      </c>
      <c r="Y65" s="19">
        <v>3.0899431900686572E-2</v>
      </c>
      <c r="Z65" s="132">
        <f t="shared" si="166"/>
        <v>4.0899431900686574E-2</v>
      </c>
      <c r="AA65" s="132">
        <f t="shared" si="167"/>
        <v>3.5899431900686569E-2</v>
      </c>
      <c r="AB65" s="19">
        <v>5.1550108871598235E-2</v>
      </c>
      <c r="AC65" s="132">
        <f t="shared" si="168"/>
        <v>6.1550108871598237E-2</v>
      </c>
      <c r="AD65" s="132">
        <f t="shared" si="169"/>
        <v>5.6550108871598233E-2</v>
      </c>
      <c r="AE65" s="19">
        <v>2.0471840193623757E-2</v>
      </c>
      <c r="AF65" s="132">
        <f t="shared" si="170"/>
        <v>3.0471840193623759E-2</v>
      </c>
      <c r="AG65" s="132">
        <f t="shared" si="171"/>
        <v>2.5471840193623758E-2</v>
      </c>
      <c r="AH65" s="19">
        <v>1.5708252549789043E-2</v>
      </c>
      <c r="AI65" s="132">
        <f t="shared" si="172"/>
        <v>2.5708252549789045E-2</v>
      </c>
      <c r="AJ65" s="132">
        <f t="shared" si="173"/>
        <v>2.0708252549789044E-2</v>
      </c>
      <c r="AK65" s="19">
        <v>3.810316874433075E-2</v>
      </c>
      <c r="AL65" s="132">
        <f t="shared" si="174"/>
        <v>4.8103168744330752E-2</v>
      </c>
      <c r="AM65" s="132">
        <f t="shared" si="175"/>
        <v>4.3103168744330747E-2</v>
      </c>
      <c r="AN65" s="19"/>
      <c r="AO65" s="132">
        <f t="shared" si="176"/>
        <v>1.0000000000000002E-2</v>
      </c>
      <c r="AP65" s="132">
        <f t="shared" si="177"/>
        <v>5.0000000000000001E-3</v>
      </c>
      <c r="AQ65" s="19"/>
      <c r="AR65" s="132">
        <f t="shared" si="178"/>
        <v>1.0000000000000002E-2</v>
      </c>
      <c r="AS65" s="132">
        <f t="shared" si="179"/>
        <v>5.0000000000000001E-3</v>
      </c>
      <c r="AT65" s="19"/>
      <c r="AU65" s="132">
        <f t="shared" si="180"/>
        <v>1.0000000000000002E-2</v>
      </c>
      <c r="AV65" s="132">
        <f t="shared" si="181"/>
        <v>5.0000000000000001E-3</v>
      </c>
      <c r="AW65" s="19"/>
      <c r="AX65" s="132">
        <f t="shared" si="182"/>
        <v>1.0000000000000002E-2</v>
      </c>
      <c r="AY65" s="132">
        <f t="shared" si="183"/>
        <v>5.0000000000000001E-3</v>
      </c>
      <c r="AZ65" s="19"/>
      <c r="BA65" s="132">
        <f t="shared" si="184"/>
        <v>1.0000000000000002E-2</v>
      </c>
      <c r="BB65" s="132">
        <f t="shared" si="185"/>
        <v>5.0000000000000001E-3</v>
      </c>
      <c r="BC65" s="19"/>
      <c r="BD65" s="132">
        <f t="shared" si="186"/>
        <v>1.0000000000000002E-2</v>
      </c>
      <c r="BE65" s="132">
        <f t="shared" si="187"/>
        <v>5.0000000000000001E-3</v>
      </c>
      <c r="BF65" s="19"/>
      <c r="BG65" s="132">
        <f t="shared" si="188"/>
        <v>1.0000000000000002E-2</v>
      </c>
      <c r="BH65" s="132">
        <f t="shared" si="189"/>
        <v>5.0000000000000001E-3</v>
      </c>
      <c r="BI65" s="19"/>
      <c r="BJ65" s="132">
        <f t="shared" si="190"/>
        <v>1.0000000000000002E-2</v>
      </c>
      <c r="BK65" s="132">
        <f t="shared" si="191"/>
        <v>5.0000000000000001E-3</v>
      </c>
      <c r="BL65" s="19"/>
      <c r="BM65" s="132">
        <f t="shared" si="192"/>
        <v>1.0000000000000002E-2</v>
      </c>
      <c r="BN65" s="132">
        <f t="shared" si="193"/>
        <v>5.0000000000000001E-3</v>
      </c>
      <c r="BO65" s="19"/>
      <c r="BP65" s="132">
        <f t="shared" si="194"/>
        <v>1.0000000000000002E-2</v>
      </c>
      <c r="BQ65" s="132">
        <f t="shared" si="195"/>
        <v>5.0000000000000001E-3</v>
      </c>
      <c r="BR65" s="19"/>
      <c r="BS65" s="132">
        <f t="shared" si="196"/>
        <v>1.0000000000000002E-2</v>
      </c>
      <c r="BT65" s="132">
        <f t="shared" si="197"/>
        <v>5.0000000000000001E-3</v>
      </c>
      <c r="BU65" s="19"/>
      <c r="BV65" s="132">
        <f t="shared" si="198"/>
        <v>1.0000000000000002E-2</v>
      </c>
      <c r="BW65" s="132">
        <f t="shared" si="199"/>
        <v>5.0000000000000001E-3</v>
      </c>
      <c r="BY65" s="132"/>
      <c r="BZ65" s="132"/>
      <c r="CA65" s="132"/>
      <c r="CB65" s="132"/>
    </row>
    <row r="66" spans="1:80">
      <c r="A66" s="139" t="s">
        <v>116</v>
      </c>
      <c r="B66" s="65">
        <f t="shared" si="200"/>
        <v>1.0000000000000002E-2</v>
      </c>
      <c r="C66" s="65">
        <f t="shared" si="200"/>
        <v>5.0000000000000001E-3</v>
      </c>
      <c r="D66" s="19">
        <v>5.5572328778201063E-2</v>
      </c>
      <c r="E66" s="132">
        <f t="shared" si="152"/>
        <v>6.5572328778201072E-2</v>
      </c>
      <c r="F66" s="132">
        <f t="shared" si="153"/>
        <v>6.0572328778201061E-2</v>
      </c>
      <c r="G66" s="19">
        <v>5.3671398521326789E-2</v>
      </c>
      <c r="H66" s="132">
        <f t="shared" si="154"/>
        <v>6.3671398521326791E-2</v>
      </c>
      <c r="I66" s="132">
        <f t="shared" si="155"/>
        <v>5.8671398521326787E-2</v>
      </c>
      <c r="J66" s="19">
        <v>5.9439564840536696E-2</v>
      </c>
      <c r="K66" s="132">
        <f t="shared" si="156"/>
        <v>6.9439564840536705E-2</v>
      </c>
      <c r="L66" s="132">
        <f t="shared" si="157"/>
        <v>6.4439564840536701E-2</v>
      </c>
      <c r="M66" s="19">
        <v>4.4472738448194937E-2</v>
      </c>
      <c r="N66" s="132">
        <f t="shared" si="158"/>
        <v>5.4472738448194939E-2</v>
      </c>
      <c r="O66" s="132">
        <f t="shared" si="159"/>
        <v>4.9472738448194935E-2</v>
      </c>
      <c r="P66" s="19">
        <v>3.9443433885388811E-2</v>
      </c>
      <c r="Q66" s="132">
        <f t="shared" si="160"/>
        <v>4.9443433885388813E-2</v>
      </c>
      <c r="R66" s="132">
        <f t="shared" si="161"/>
        <v>4.4443433885388808E-2</v>
      </c>
      <c r="S66" s="19">
        <v>6.0240612942531621E-2</v>
      </c>
      <c r="T66" s="132">
        <f t="shared" si="162"/>
        <v>7.0240612942531616E-2</v>
      </c>
      <c r="U66" s="132">
        <f t="shared" si="163"/>
        <v>6.5240612942531626E-2</v>
      </c>
      <c r="V66" s="19">
        <v>5.5572328778201063E-2</v>
      </c>
      <c r="W66" s="132">
        <f t="shared" si="164"/>
        <v>6.5572328778201072E-2</v>
      </c>
      <c r="X66" s="132">
        <f t="shared" si="165"/>
        <v>6.0572328778201061E-2</v>
      </c>
      <c r="Y66" s="19">
        <v>5.3671398521326789E-2</v>
      </c>
      <c r="Z66" s="132">
        <f t="shared" si="166"/>
        <v>6.3671398521326791E-2</v>
      </c>
      <c r="AA66" s="132">
        <f t="shared" si="167"/>
        <v>5.8671398521326787E-2</v>
      </c>
      <c r="AB66" s="19">
        <v>5.9439564840536696E-2</v>
      </c>
      <c r="AC66" s="132">
        <f t="shared" si="168"/>
        <v>6.9439564840536705E-2</v>
      </c>
      <c r="AD66" s="132">
        <f t="shared" si="169"/>
        <v>6.4439564840536701E-2</v>
      </c>
      <c r="AE66" s="19">
        <v>4.4472738448194937E-2</v>
      </c>
      <c r="AF66" s="132">
        <f t="shared" si="170"/>
        <v>5.4472738448194939E-2</v>
      </c>
      <c r="AG66" s="132">
        <f t="shared" si="171"/>
        <v>4.9472738448194935E-2</v>
      </c>
      <c r="AH66" s="19">
        <v>3.9443433885388811E-2</v>
      </c>
      <c r="AI66" s="132">
        <f t="shared" si="172"/>
        <v>4.9443433885388813E-2</v>
      </c>
      <c r="AJ66" s="132">
        <f t="shared" si="173"/>
        <v>4.4443433885388808E-2</v>
      </c>
      <c r="AK66" s="19">
        <v>6.0240612942531621E-2</v>
      </c>
      <c r="AL66" s="132">
        <f t="shared" si="174"/>
        <v>7.0240612942531616E-2</v>
      </c>
      <c r="AM66" s="132">
        <f t="shared" si="175"/>
        <v>6.5240612942531626E-2</v>
      </c>
      <c r="AN66" s="19"/>
      <c r="AO66" s="132">
        <f t="shared" si="176"/>
        <v>1.0000000000000002E-2</v>
      </c>
      <c r="AP66" s="132">
        <f t="shared" si="177"/>
        <v>5.0000000000000001E-3</v>
      </c>
      <c r="AQ66" s="19"/>
      <c r="AR66" s="132">
        <f t="shared" si="178"/>
        <v>1.0000000000000002E-2</v>
      </c>
      <c r="AS66" s="132">
        <f t="shared" si="179"/>
        <v>5.0000000000000001E-3</v>
      </c>
      <c r="AT66" s="19"/>
      <c r="AU66" s="132">
        <f t="shared" si="180"/>
        <v>1.0000000000000002E-2</v>
      </c>
      <c r="AV66" s="132">
        <f t="shared" si="181"/>
        <v>5.0000000000000001E-3</v>
      </c>
      <c r="AW66" s="19"/>
      <c r="AX66" s="132">
        <f t="shared" si="182"/>
        <v>1.0000000000000002E-2</v>
      </c>
      <c r="AY66" s="132">
        <f t="shared" si="183"/>
        <v>5.0000000000000001E-3</v>
      </c>
      <c r="AZ66" s="19"/>
      <c r="BA66" s="132">
        <f t="shared" si="184"/>
        <v>1.0000000000000002E-2</v>
      </c>
      <c r="BB66" s="132">
        <f t="shared" si="185"/>
        <v>5.0000000000000001E-3</v>
      </c>
      <c r="BC66" s="19"/>
      <c r="BD66" s="132">
        <f t="shared" si="186"/>
        <v>1.0000000000000002E-2</v>
      </c>
      <c r="BE66" s="132">
        <f t="shared" si="187"/>
        <v>5.0000000000000001E-3</v>
      </c>
      <c r="BF66" s="19"/>
      <c r="BG66" s="132">
        <f t="shared" si="188"/>
        <v>1.0000000000000002E-2</v>
      </c>
      <c r="BH66" s="132">
        <f t="shared" si="189"/>
        <v>5.0000000000000001E-3</v>
      </c>
      <c r="BI66" s="19"/>
      <c r="BJ66" s="132">
        <f t="shared" si="190"/>
        <v>1.0000000000000002E-2</v>
      </c>
      <c r="BK66" s="132">
        <f t="shared" si="191"/>
        <v>5.0000000000000001E-3</v>
      </c>
      <c r="BL66" s="19"/>
      <c r="BM66" s="132">
        <f t="shared" si="192"/>
        <v>1.0000000000000002E-2</v>
      </c>
      <c r="BN66" s="132">
        <f t="shared" si="193"/>
        <v>5.0000000000000001E-3</v>
      </c>
      <c r="BO66" s="19"/>
      <c r="BP66" s="132">
        <f t="shared" si="194"/>
        <v>1.0000000000000002E-2</v>
      </c>
      <c r="BQ66" s="132">
        <f t="shared" si="195"/>
        <v>5.0000000000000001E-3</v>
      </c>
      <c r="BR66" s="19"/>
      <c r="BS66" s="132">
        <f t="shared" si="196"/>
        <v>1.0000000000000002E-2</v>
      </c>
      <c r="BT66" s="132">
        <f t="shared" si="197"/>
        <v>5.0000000000000001E-3</v>
      </c>
      <c r="BU66" s="19"/>
      <c r="BV66" s="132">
        <f t="shared" si="198"/>
        <v>1.0000000000000002E-2</v>
      </c>
      <c r="BW66" s="132">
        <f t="shared" si="199"/>
        <v>5.0000000000000001E-3</v>
      </c>
      <c r="BY66" s="132"/>
      <c r="BZ66" s="132"/>
      <c r="CA66" s="132"/>
      <c r="CB66" s="132"/>
    </row>
    <row r="67" spans="1:80">
      <c r="A67" s="84" t="s">
        <v>19</v>
      </c>
      <c r="B67" s="163">
        <f>B31</f>
        <v>1.0000000000000002E-2</v>
      </c>
      <c r="C67" s="163">
        <f>C31</f>
        <v>5.0000000000000001E-3</v>
      </c>
      <c r="D67" s="148">
        <v>0.11178144627453665</v>
      </c>
      <c r="E67" s="132">
        <f t="shared" si="152"/>
        <v>0.12178144627453666</v>
      </c>
      <c r="F67" s="132">
        <f t="shared" si="153"/>
        <v>0.11678144627453665</v>
      </c>
      <c r="G67" s="148">
        <v>0.11118407535281341</v>
      </c>
      <c r="H67" s="132">
        <f t="shared" si="154"/>
        <v>0.12118407535281342</v>
      </c>
      <c r="I67" s="132">
        <f t="shared" si="155"/>
        <v>0.11618407535281342</v>
      </c>
      <c r="J67" s="148">
        <v>0.13383401807679871</v>
      </c>
      <c r="K67" s="132">
        <f t="shared" si="156"/>
        <v>0.14383401807679871</v>
      </c>
      <c r="L67" s="132">
        <f t="shared" si="157"/>
        <v>0.13883401807679871</v>
      </c>
      <c r="M67" s="148">
        <v>8.515548220825131E-2</v>
      </c>
      <c r="N67" s="132">
        <f t="shared" si="158"/>
        <v>9.5155482208251319E-2</v>
      </c>
      <c r="O67" s="132">
        <f t="shared" si="159"/>
        <v>9.0155482208251314E-2</v>
      </c>
      <c r="P67" s="148">
        <v>7.6107618810217145E-2</v>
      </c>
      <c r="Q67" s="132">
        <f t="shared" si="160"/>
        <v>8.610761881021714E-2</v>
      </c>
      <c r="R67" s="132">
        <f t="shared" si="161"/>
        <v>8.110761881021715E-2</v>
      </c>
      <c r="S67" s="148">
        <v>0.13159317186605557</v>
      </c>
      <c r="T67" s="132">
        <f t="shared" si="162"/>
        <v>0.14159317186605558</v>
      </c>
      <c r="U67" s="132">
        <f t="shared" si="163"/>
        <v>0.13659317186605557</v>
      </c>
      <c r="V67" s="148">
        <v>0.11178144627453665</v>
      </c>
      <c r="W67" s="132">
        <f t="shared" si="164"/>
        <v>0.12178144627453666</v>
      </c>
      <c r="X67" s="132">
        <f t="shared" si="165"/>
        <v>0.11678144627453665</v>
      </c>
      <c r="Y67" s="148">
        <v>0.11118407535281341</v>
      </c>
      <c r="Z67" s="132">
        <f t="shared" si="166"/>
        <v>0.12118407535281342</v>
      </c>
      <c r="AA67" s="132">
        <f t="shared" si="167"/>
        <v>0.11618407535281342</v>
      </c>
      <c r="AB67" s="148">
        <v>0.13383401807679871</v>
      </c>
      <c r="AC67" s="132">
        <f t="shared" si="168"/>
        <v>0.14383401807679871</v>
      </c>
      <c r="AD67" s="132">
        <f t="shared" si="169"/>
        <v>0.13883401807679871</v>
      </c>
      <c r="AE67" s="148">
        <v>8.515548220825131E-2</v>
      </c>
      <c r="AF67" s="132">
        <f t="shared" si="170"/>
        <v>9.5155482208251319E-2</v>
      </c>
      <c r="AG67" s="132">
        <f t="shared" si="171"/>
        <v>9.0155482208251314E-2</v>
      </c>
      <c r="AH67" s="148">
        <v>7.6107618810217145E-2</v>
      </c>
      <c r="AI67" s="132">
        <f t="shared" si="172"/>
        <v>8.610761881021714E-2</v>
      </c>
      <c r="AJ67" s="132">
        <f t="shared" si="173"/>
        <v>8.110761881021715E-2</v>
      </c>
      <c r="AK67" s="148">
        <v>0.13159317186605557</v>
      </c>
      <c r="AL67" s="132">
        <f t="shared" si="174"/>
        <v>0.14159317186605558</v>
      </c>
      <c r="AM67" s="132">
        <f t="shared" si="175"/>
        <v>0.13659317186605557</v>
      </c>
      <c r="AN67" s="148"/>
      <c r="AO67" s="132">
        <f t="shared" si="176"/>
        <v>1.0000000000000002E-2</v>
      </c>
      <c r="AP67" s="132">
        <f t="shared" si="177"/>
        <v>5.0000000000000001E-3</v>
      </c>
      <c r="AQ67" s="148"/>
      <c r="AR67" s="132">
        <f t="shared" si="178"/>
        <v>1.0000000000000002E-2</v>
      </c>
      <c r="AS67" s="132">
        <f t="shared" si="179"/>
        <v>5.0000000000000001E-3</v>
      </c>
      <c r="AT67" s="148"/>
      <c r="AU67" s="132">
        <f t="shared" si="180"/>
        <v>1.0000000000000002E-2</v>
      </c>
      <c r="AV67" s="132">
        <f t="shared" si="181"/>
        <v>5.0000000000000001E-3</v>
      </c>
      <c r="AW67" s="148"/>
      <c r="AX67" s="132">
        <f t="shared" si="182"/>
        <v>1.0000000000000002E-2</v>
      </c>
      <c r="AY67" s="132">
        <f t="shared" si="183"/>
        <v>5.0000000000000001E-3</v>
      </c>
      <c r="AZ67" s="148"/>
      <c r="BA67" s="132">
        <f t="shared" si="184"/>
        <v>1.0000000000000002E-2</v>
      </c>
      <c r="BB67" s="132">
        <f t="shared" si="185"/>
        <v>5.0000000000000001E-3</v>
      </c>
      <c r="BC67" s="148"/>
      <c r="BD67" s="132">
        <f t="shared" si="186"/>
        <v>1.0000000000000002E-2</v>
      </c>
      <c r="BE67" s="132">
        <f t="shared" si="187"/>
        <v>5.0000000000000001E-3</v>
      </c>
      <c r="BF67" s="148"/>
      <c r="BG67" s="132">
        <f t="shared" si="188"/>
        <v>1.0000000000000002E-2</v>
      </c>
      <c r="BH67" s="132">
        <f t="shared" si="189"/>
        <v>5.0000000000000001E-3</v>
      </c>
      <c r="BI67" s="148"/>
      <c r="BJ67" s="132">
        <f t="shared" si="190"/>
        <v>1.0000000000000002E-2</v>
      </c>
      <c r="BK67" s="132">
        <f t="shared" si="191"/>
        <v>5.0000000000000001E-3</v>
      </c>
      <c r="BL67" s="148"/>
      <c r="BM67" s="132">
        <f t="shared" si="192"/>
        <v>1.0000000000000002E-2</v>
      </c>
      <c r="BN67" s="132">
        <f t="shared" si="193"/>
        <v>5.0000000000000001E-3</v>
      </c>
      <c r="BO67" s="148"/>
      <c r="BP67" s="132">
        <f t="shared" si="194"/>
        <v>1.0000000000000002E-2</v>
      </c>
      <c r="BQ67" s="132">
        <f t="shared" si="195"/>
        <v>5.0000000000000001E-3</v>
      </c>
      <c r="BR67" s="148"/>
      <c r="BS67" s="132">
        <f t="shared" si="196"/>
        <v>1.0000000000000002E-2</v>
      </c>
      <c r="BT67" s="132">
        <f t="shared" si="197"/>
        <v>5.0000000000000001E-3</v>
      </c>
      <c r="BU67" s="148"/>
      <c r="BV67" s="132">
        <f t="shared" si="198"/>
        <v>1.0000000000000002E-2</v>
      </c>
      <c r="BW67" s="132">
        <f t="shared" si="199"/>
        <v>5.0000000000000001E-3</v>
      </c>
      <c r="BY67" s="132"/>
      <c r="BZ67" s="132"/>
      <c r="CA67" s="132"/>
      <c r="CB67" s="132"/>
    </row>
    <row r="68" spans="1:80">
      <c r="A68" s="140" t="s">
        <v>117</v>
      </c>
      <c r="B68" s="65">
        <f t="shared" ref="B68:C74" si="201">B69</f>
        <v>8.0000000000000002E-3</v>
      </c>
      <c r="C68" s="65">
        <f t="shared" si="201"/>
        <v>2.3999999999999997E-2</v>
      </c>
      <c r="D68" s="20">
        <v>2.7366774448723545E-3</v>
      </c>
      <c r="E68" s="132">
        <f t="shared" si="152"/>
        <v>1.0736677444872354E-2</v>
      </c>
      <c r="F68" s="132">
        <f t="shared" si="153"/>
        <v>2.6736677444872351E-2</v>
      </c>
      <c r="G68" s="20">
        <v>2.3278882235305181E-3</v>
      </c>
      <c r="H68" s="132">
        <f t="shared" si="154"/>
        <v>1.0327888223530517E-2</v>
      </c>
      <c r="I68" s="132">
        <f t="shared" si="155"/>
        <v>2.6327888223530514E-2</v>
      </c>
      <c r="J68" s="20">
        <v>3.4028822601666077E-3</v>
      </c>
      <c r="K68" s="132">
        <f t="shared" si="156"/>
        <v>1.1402882260166608E-2</v>
      </c>
      <c r="L68" s="132">
        <f t="shared" si="157"/>
        <v>2.7402882260166603E-2</v>
      </c>
      <c r="M68" s="20">
        <v>2.3468482106160965E-3</v>
      </c>
      <c r="N68" s="132">
        <f t="shared" si="158"/>
        <v>1.0346848210616096E-2</v>
      </c>
      <c r="O68" s="132">
        <f t="shared" si="159"/>
        <v>2.6346848210616093E-2</v>
      </c>
      <c r="P68" s="20">
        <v>1.9217203596350624E-3</v>
      </c>
      <c r="Q68" s="132">
        <f t="shared" si="160"/>
        <v>9.9217203596350632E-3</v>
      </c>
      <c r="R68" s="132">
        <f t="shared" si="161"/>
        <v>2.592172035963506E-2</v>
      </c>
      <c r="S68" s="20">
        <v>2.9855463366985488E-3</v>
      </c>
      <c r="T68" s="132">
        <f t="shared" si="162"/>
        <v>1.098554633669855E-2</v>
      </c>
      <c r="U68" s="132">
        <f t="shared" si="163"/>
        <v>2.6985546336698547E-2</v>
      </c>
      <c r="V68" s="20">
        <v>2.7366774448723545E-3</v>
      </c>
      <c r="W68" s="132">
        <f t="shared" si="164"/>
        <v>1.0736677444872354E-2</v>
      </c>
      <c r="X68" s="132">
        <f t="shared" si="165"/>
        <v>2.6736677444872351E-2</v>
      </c>
      <c r="Y68" s="20">
        <v>2.3278882235305181E-3</v>
      </c>
      <c r="Z68" s="132">
        <f t="shared" si="166"/>
        <v>1.0327888223530517E-2</v>
      </c>
      <c r="AA68" s="132">
        <f t="shared" si="167"/>
        <v>2.6327888223530514E-2</v>
      </c>
      <c r="AB68" s="20">
        <v>3.4028822601666077E-3</v>
      </c>
      <c r="AC68" s="132">
        <f t="shared" si="168"/>
        <v>1.1402882260166608E-2</v>
      </c>
      <c r="AD68" s="132">
        <f t="shared" si="169"/>
        <v>2.7402882260166603E-2</v>
      </c>
      <c r="AE68" s="20">
        <v>2.3468482106160965E-3</v>
      </c>
      <c r="AF68" s="132">
        <f t="shared" si="170"/>
        <v>1.0346848210616096E-2</v>
      </c>
      <c r="AG68" s="132">
        <f t="shared" si="171"/>
        <v>2.6346848210616093E-2</v>
      </c>
      <c r="AH68" s="20">
        <v>1.9217203596350624E-3</v>
      </c>
      <c r="AI68" s="132">
        <f t="shared" si="172"/>
        <v>9.9217203596350632E-3</v>
      </c>
      <c r="AJ68" s="132">
        <f t="shared" si="173"/>
        <v>2.592172035963506E-2</v>
      </c>
      <c r="AK68" s="20">
        <v>2.9855463366985488E-3</v>
      </c>
      <c r="AL68" s="132">
        <f t="shared" si="174"/>
        <v>1.098554633669855E-2</v>
      </c>
      <c r="AM68" s="132">
        <f t="shared" si="175"/>
        <v>2.6985546336698547E-2</v>
      </c>
      <c r="AN68" s="20"/>
      <c r="AO68" s="132">
        <f t="shared" si="176"/>
        <v>8.0000000000000002E-3</v>
      </c>
      <c r="AP68" s="132">
        <f t="shared" si="177"/>
        <v>2.3999999999999997E-2</v>
      </c>
      <c r="AQ68" s="20"/>
      <c r="AR68" s="132">
        <f t="shared" si="178"/>
        <v>8.0000000000000002E-3</v>
      </c>
      <c r="AS68" s="132">
        <f t="shared" si="179"/>
        <v>2.3999999999999997E-2</v>
      </c>
      <c r="AT68" s="20"/>
      <c r="AU68" s="132">
        <f t="shared" si="180"/>
        <v>8.0000000000000002E-3</v>
      </c>
      <c r="AV68" s="132">
        <f t="shared" si="181"/>
        <v>2.3999999999999997E-2</v>
      </c>
      <c r="AW68" s="20"/>
      <c r="AX68" s="132">
        <f t="shared" si="182"/>
        <v>8.0000000000000002E-3</v>
      </c>
      <c r="AY68" s="132">
        <f t="shared" si="183"/>
        <v>2.3999999999999997E-2</v>
      </c>
      <c r="AZ68" s="20"/>
      <c r="BA68" s="132">
        <f t="shared" si="184"/>
        <v>8.0000000000000002E-3</v>
      </c>
      <c r="BB68" s="132">
        <f t="shared" si="185"/>
        <v>2.3999999999999997E-2</v>
      </c>
      <c r="BC68" s="20"/>
      <c r="BD68" s="132">
        <f t="shared" si="186"/>
        <v>8.0000000000000002E-3</v>
      </c>
      <c r="BE68" s="132">
        <f t="shared" si="187"/>
        <v>2.3999999999999997E-2</v>
      </c>
      <c r="BF68" s="20"/>
      <c r="BG68" s="132">
        <f t="shared" si="188"/>
        <v>8.0000000000000002E-3</v>
      </c>
      <c r="BH68" s="132">
        <f t="shared" si="189"/>
        <v>2.3999999999999997E-2</v>
      </c>
      <c r="BI68" s="20"/>
      <c r="BJ68" s="132">
        <f t="shared" si="190"/>
        <v>8.0000000000000002E-3</v>
      </c>
      <c r="BK68" s="132">
        <f t="shared" si="191"/>
        <v>2.3999999999999997E-2</v>
      </c>
      <c r="BL68" s="20"/>
      <c r="BM68" s="132">
        <f t="shared" si="192"/>
        <v>8.0000000000000002E-3</v>
      </c>
      <c r="BN68" s="132">
        <f t="shared" si="193"/>
        <v>2.3999999999999997E-2</v>
      </c>
      <c r="BO68" s="20"/>
      <c r="BP68" s="132">
        <f t="shared" si="194"/>
        <v>8.0000000000000002E-3</v>
      </c>
      <c r="BQ68" s="132">
        <f t="shared" si="195"/>
        <v>2.3999999999999997E-2</v>
      </c>
      <c r="BR68" s="20"/>
      <c r="BS68" s="132">
        <f t="shared" si="196"/>
        <v>8.0000000000000002E-3</v>
      </c>
      <c r="BT68" s="132">
        <f t="shared" si="197"/>
        <v>2.3999999999999997E-2</v>
      </c>
      <c r="BU68" s="20"/>
      <c r="BV68" s="132">
        <f t="shared" si="198"/>
        <v>8.0000000000000002E-3</v>
      </c>
      <c r="BW68" s="132">
        <f t="shared" si="199"/>
        <v>2.3999999999999997E-2</v>
      </c>
      <c r="BY68" s="132"/>
      <c r="BZ68" s="132"/>
      <c r="CA68" s="132"/>
      <c r="CB68" s="132"/>
    </row>
    <row r="69" spans="1:80">
      <c r="A69" s="140" t="s">
        <v>118</v>
      </c>
      <c r="B69" s="65">
        <f t="shared" si="201"/>
        <v>8.0000000000000002E-3</v>
      </c>
      <c r="C69" s="65">
        <f t="shared" si="201"/>
        <v>2.3999999999999997E-2</v>
      </c>
      <c r="D69" s="20">
        <v>6.7113077823418759E-3</v>
      </c>
      <c r="E69" s="132">
        <f t="shared" si="152"/>
        <v>1.4711307782341875E-2</v>
      </c>
      <c r="F69" s="132">
        <f t="shared" si="153"/>
        <v>3.0711307782341872E-2</v>
      </c>
      <c r="G69" s="20">
        <v>6.8081534591560699E-3</v>
      </c>
      <c r="H69" s="132">
        <f t="shared" si="154"/>
        <v>1.480815345915607E-2</v>
      </c>
      <c r="I69" s="132">
        <f t="shared" si="155"/>
        <v>3.0808153459156065E-2</v>
      </c>
      <c r="J69" s="20">
        <v>7.2664137785311451E-3</v>
      </c>
      <c r="K69" s="132">
        <f t="shared" si="156"/>
        <v>1.5266413778531145E-2</v>
      </c>
      <c r="L69" s="132">
        <f t="shared" si="157"/>
        <v>3.1266413778531142E-2</v>
      </c>
      <c r="M69" s="20">
        <v>6.8326739045977023E-3</v>
      </c>
      <c r="N69" s="132">
        <f t="shared" si="158"/>
        <v>1.4832673904597703E-2</v>
      </c>
      <c r="O69" s="132">
        <f t="shared" si="159"/>
        <v>3.08326739045977E-2</v>
      </c>
      <c r="P69" s="20">
        <v>6.7776870481687764E-3</v>
      </c>
      <c r="Q69" s="132">
        <f t="shared" si="160"/>
        <v>1.4777687048168776E-2</v>
      </c>
      <c r="R69" s="132">
        <f t="shared" si="161"/>
        <v>3.0777687048168773E-2</v>
      </c>
      <c r="S69" s="20">
        <v>7.0337185009833846E-3</v>
      </c>
      <c r="T69" s="132">
        <f t="shared" si="162"/>
        <v>1.5033718500983385E-2</v>
      </c>
      <c r="U69" s="132">
        <f t="shared" si="163"/>
        <v>3.1033718500983382E-2</v>
      </c>
      <c r="V69" s="20">
        <v>6.7113077823418759E-3</v>
      </c>
      <c r="W69" s="132">
        <f t="shared" si="164"/>
        <v>1.4711307782341875E-2</v>
      </c>
      <c r="X69" s="132">
        <f t="shared" si="165"/>
        <v>3.0711307782341872E-2</v>
      </c>
      <c r="Y69" s="20">
        <v>6.8081534591560699E-3</v>
      </c>
      <c r="Z69" s="132">
        <f t="shared" si="166"/>
        <v>1.480815345915607E-2</v>
      </c>
      <c r="AA69" s="132">
        <f t="shared" si="167"/>
        <v>3.0808153459156065E-2</v>
      </c>
      <c r="AB69" s="20">
        <v>7.2664137785311451E-3</v>
      </c>
      <c r="AC69" s="132">
        <f t="shared" si="168"/>
        <v>1.5266413778531145E-2</v>
      </c>
      <c r="AD69" s="132">
        <f t="shared" si="169"/>
        <v>3.1266413778531142E-2</v>
      </c>
      <c r="AE69" s="20">
        <v>6.8326739045977023E-3</v>
      </c>
      <c r="AF69" s="132">
        <f t="shared" si="170"/>
        <v>1.4832673904597703E-2</v>
      </c>
      <c r="AG69" s="132">
        <f t="shared" si="171"/>
        <v>3.08326739045977E-2</v>
      </c>
      <c r="AH69" s="20">
        <v>6.7776870481687764E-3</v>
      </c>
      <c r="AI69" s="132">
        <f t="shared" si="172"/>
        <v>1.4777687048168776E-2</v>
      </c>
      <c r="AJ69" s="132">
        <f t="shared" si="173"/>
        <v>3.0777687048168773E-2</v>
      </c>
      <c r="AK69" s="20">
        <v>7.0337185009833846E-3</v>
      </c>
      <c r="AL69" s="132">
        <f t="shared" si="174"/>
        <v>1.5033718500983385E-2</v>
      </c>
      <c r="AM69" s="132">
        <f t="shared" si="175"/>
        <v>3.1033718500983382E-2</v>
      </c>
      <c r="AN69" s="20"/>
      <c r="AO69" s="132">
        <f t="shared" si="176"/>
        <v>8.0000000000000002E-3</v>
      </c>
      <c r="AP69" s="132">
        <f t="shared" si="177"/>
        <v>2.3999999999999997E-2</v>
      </c>
      <c r="AQ69" s="20"/>
      <c r="AR69" s="132">
        <f t="shared" si="178"/>
        <v>8.0000000000000002E-3</v>
      </c>
      <c r="AS69" s="132">
        <f t="shared" si="179"/>
        <v>2.3999999999999997E-2</v>
      </c>
      <c r="AT69" s="20"/>
      <c r="AU69" s="132">
        <f t="shared" si="180"/>
        <v>8.0000000000000002E-3</v>
      </c>
      <c r="AV69" s="132">
        <f t="shared" si="181"/>
        <v>2.3999999999999997E-2</v>
      </c>
      <c r="AW69" s="20"/>
      <c r="AX69" s="132">
        <f t="shared" si="182"/>
        <v>8.0000000000000002E-3</v>
      </c>
      <c r="AY69" s="132">
        <f t="shared" si="183"/>
        <v>2.3999999999999997E-2</v>
      </c>
      <c r="AZ69" s="20"/>
      <c r="BA69" s="132">
        <f t="shared" si="184"/>
        <v>8.0000000000000002E-3</v>
      </c>
      <c r="BB69" s="132">
        <f t="shared" si="185"/>
        <v>2.3999999999999997E-2</v>
      </c>
      <c r="BC69" s="20"/>
      <c r="BD69" s="132">
        <f t="shared" si="186"/>
        <v>8.0000000000000002E-3</v>
      </c>
      <c r="BE69" s="132">
        <f t="shared" si="187"/>
        <v>2.3999999999999997E-2</v>
      </c>
      <c r="BF69" s="20"/>
      <c r="BG69" s="132">
        <f t="shared" si="188"/>
        <v>8.0000000000000002E-3</v>
      </c>
      <c r="BH69" s="132">
        <f t="shared" si="189"/>
        <v>2.3999999999999997E-2</v>
      </c>
      <c r="BI69" s="20"/>
      <c r="BJ69" s="132">
        <f t="shared" si="190"/>
        <v>8.0000000000000002E-3</v>
      </c>
      <c r="BK69" s="132">
        <f t="shared" si="191"/>
        <v>2.3999999999999997E-2</v>
      </c>
      <c r="BL69" s="20"/>
      <c r="BM69" s="132">
        <f t="shared" si="192"/>
        <v>8.0000000000000002E-3</v>
      </c>
      <c r="BN69" s="132">
        <f t="shared" si="193"/>
        <v>2.3999999999999997E-2</v>
      </c>
      <c r="BO69" s="20"/>
      <c r="BP69" s="132">
        <f t="shared" si="194"/>
        <v>8.0000000000000002E-3</v>
      </c>
      <c r="BQ69" s="132">
        <f t="shared" si="195"/>
        <v>2.3999999999999997E-2</v>
      </c>
      <c r="BR69" s="20"/>
      <c r="BS69" s="132">
        <f t="shared" si="196"/>
        <v>8.0000000000000002E-3</v>
      </c>
      <c r="BT69" s="132">
        <f t="shared" si="197"/>
        <v>2.3999999999999997E-2</v>
      </c>
      <c r="BU69" s="20"/>
      <c r="BV69" s="132">
        <f t="shared" si="198"/>
        <v>8.0000000000000002E-3</v>
      </c>
      <c r="BW69" s="132">
        <f t="shared" si="199"/>
        <v>2.3999999999999997E-2</v>
      </c>
      <c r="BY69" s="132"/>
      <c r="BZ69" s="132"/>
      <c r="CA69" s="132"/>
      <c r="CB69" s="132"/>
    </row>
    <row r="70" spans="1:80">
      <c r="A70" s="140" t="s">
        <v>119</v>
      </c>
      <c r="B70" s="65">
        <f t="shared" si="201"/>
        <v>8.0000000000000002E-3</v>
      </c>
      <c r="C70" s="65">
        <f t="shared" si="201"/>
        <v>2.3999999999999997E-2</v>
      </c>
      <c r="D70" s="20">
        <v>6.522853946317732E-3</v>
      </c>
      <c r="E70" s="132">
        <f t="shared" si="152"/>
        <v>1.4522853946317731E-2</v>
      </c>
      <c r="F70" s="132">
        <f t="shared" si="153"/>
        <v>3.0522853946317728E-2</v>
      </c>
      <c r="G70" s="20">
        <v>7.2700527251793948E-3</v>
      </c>
      <c r="H70" s="132">
        <f t="shared" si="154"/>
        <v>1.5270052725179395E-2</v>
      </c>
      <c r="I70" s="132">
        <f t="shared" si="155"/>
        <v>3.1270052725179395E-2</v>
      </c>
      <c r="J70" s="20">
        <v>1.1778043162487123E-2</v>
      </c>
      <c r="K70" s="132">
        <f t="shared" si="156"/>
        <v>1.9778043162487123E-2</v>
      </c>
      <c r="L70" s="132">
        <f t="shared" si="157"/>
        <v>3.5778043162487116E-2</v>
      </c>
      <c r="M70" s="20">
        <v>4.9043785868902266E-3</v>
      </c>
      <c r="N70" s="132">
        <f t="shared" si="158"/>
        <v>1.2904378586890227E-2</v>
      </c>
      <c r="O70" s="132">
        <f t="shared" si="159"/>
        <v>2.8904378586890225E-2</v>
      </c>
      <c r="P70" s="20">
        <v>4.2487392826935869E-3</v>
      </c>
      <c r="Q70" s="132">
        <f t="shared" si="160"/>
        <v>1.2248739282693587E-2</v>
      </c>
      <c r="R70" s="132">
        <f t="shared" si="161"/>
        <v>2.8248739282693586E-2</v>
      </c>
      <c r="S70" s="20">
        <v>9.780371554967535E-3</v>
      </c>
      <c r="T70" s="132">
        <f t="shared" si="162"/>
        <v>1.7780371554967533E-2</v>
      </c>
      <c r="U70" s="132">
        <f t="shared" si="163"/>
        <v>3.3780371554967534E-2</v>
      </c>
      <c r="V70" s="20">
        <v>6.522853946317732E-3</v>
      </c>
      <c r="W70" s="132">
        <f t="shared" si="164"/>
        <v>1.4522853946317731E-2</v>
      </c>
      <c r="X70" s="132">
        <f t="shared" si="165"/>
        <v>3.0522853946317728E-2</v>
      </c>
      <c r="Y70" s="20">
        <v>7.2700527251793948E-3</v>
      </c>
      <c r="Z70" s="132">
        <f t="shared" si="166"/>
        <v>1.5270052725179395E-2</v>
      </c>
      <c r="AA70" s="132">
        <f t="shared" si="167"/>
        <v>3.1270052725179395E-2</v>
      </c>
      <c r="AB70" s="20">
        <v>1.1778043162487123E-2</v>
      </c>
      <c r="AC70" s="132">
        <f t="shared" si="168"/>
        <v>1.9778043162487123E-2</v>
      </c>
      <c r="AD70" s="132">
        <f t="shared" si="169"/>
        <v>3.5778043162487116E-2</v>
      </c>
      <c r="AE70" s="20">
        <v>4.9043785868902266E-3</v>
      </c>
      <c r="AF70" s="132">
        <f t="shared" si="170"/>
        <v>1.2904378586890227E-2</v>
      </c>
      <c r="AG70" s="132">
        <f t="shared" si="171"/>
        <v>2.8904378586890225E-2</v>
      </c>
      <c r="AH70" s="20">
        <v>4.2487392826935869E-3</v>
      </c>
      <c r="AI70" s="132">
        <f t="shared" si="172"/>
        <v>1.2248739282693587E-2</v>
      </c>
      <c r="AJ70" s="132">
        <f t="shared" si="173"/>
        <v>2.8248739282693586E-2</v>
      </c>
      <c r="AK70" s="20">
        <v>9.780371554967535E-3</v>
      </c>
      <c r="AL70" s="132">
        <f t="shared" si="174"/>
        <v>1.7780371554967533E-2</v>
      </c>
      <c r="AM70" s="132">
        <f t="shared" si="175"/>
        <v>3.3780371554967534E-2</v>
      </c>
      <c r="AN70" s="20"/>
      <c r="AO70" s="132">
        <f t="shared" si="176"/>
        <v>8.0000000000000002E-3</v>
      </c>
      <c r="AP70" s="132">
        <f t="shared" si="177"/>
        <v>2.3999999999999997E-2</v>
      </c>
      <c r="AQ70" s="20"/>
      <c r="AR70" s="132">
        <f t="shared" si="178"/>
        <v>8.0000000000000002E-3</v>
      </c>
      <c r="AS70" s="132">
        <f t="shared" si="179"/>
        <v>2.3999999999999997E-2</v>
      </c>
      <c r="AT70" s="20"/>
      <c r="AU70" s="132">
        <f t="shared" si="180"/>
        <v>8.0000000000000002E-3</v>
      </c>
      <c r="AV70" s="132">
        <f t="shared" si="181"/>
        <v>2.3999999999999997E-2</v>
      </c>
      <c r="AW70" s="20"/>
      <c r="AX70" s="132">
        <f t="shared" si="182"/>
        <v>8.0000000000000002E-3</v>
      </c>
      <c r="AY70" s="132">
        <f t="shared" si="183"/>
        <v>2.3999999999999997E-2</v>
      </c>
      <c r="AZ70" s="20"/>
      <c r="BA70" s="132">
        <f t="shared" si="184"/>
        <v>8.0000000000000002E-3</v>
      </c>
      <c r="BB70" s="132">
        <f t="shared" si="185"/>
        <v>2.3999999999999997E-2</v>
      </c>
      <c r="BC70" s="20"/>
      <c r="BD70" s="132">
        <f t="shared" si="186"/>
        <v>8.0000000000000002E-3</v>
      </c>
      <c r="BE70" s="132">
        <f t="shared" si="187"/>
        <v>2.3999999999999997E-2</v>
      </c>
      <c r="BF70" s="20"/>
      <c r="BG70" s="132">
        <f t="shared" si="188"/>
        <v>8.0000000000000002E-3</v>
      </c>
      <c r="BH70" s="132">
        <f t="shared" si="189"/>
        <v>2.3999999999999997E-2</v>
      </c>
      <c r="BI70" s="20"/>
      <c r="BJ70" s="132">
        <f t="shared" si="190"/>
        <v>8.0000000000000002E-3</v>
      </c>
      <c r="BK70" s="132">
        <f t="shared" si="191"/>
        <v>2.3999999999999997E-2</v>
      </c>
      <c r="BL70" s="20"/>
      <c r="BM70" s="132">
        <f t="shared" si="192"/>
        <v>8.0000000000000002E-3</v>
      </c>
      <c r="BN70" s="132">
        <f t="shared" si="193"/>
        <v>2.3999999999999997E-2</v>
      </c>
      <c r="BO70" s="20"/>
      <c r="BP70" s="132">
        <f t="shared" si="194"/>
        <v>8.0000000000000002E-3</v>
      </c>
      <c r="BQ70" s="132">
        <f t="shared" si="195"/>
        <v>2.3999999999999997E-2</v>
      </c>
      <c r="BR70" s="20"/>
      <c r="BS70" s="132">
        <f t="shared" si="196"/>
        <v>8.0000000000000002E-3</v>
      </c>
      <c r="BT70" s="132">
        <f t="shared" si="197"/>
        <v>2.3999999999999997E-2</v>
      </c>
      <c r="BU70" s="20"/>
      <c r="BV70" s="132">
        <f t="shared" si="198"/>
        <v>8.0000000000000002E-3</v>
      </c>
      <c r="BW70" s="132">
        <f t="shared" si="199"/>
        <v>2.3999999999999997E-2</v>
      </c>
      <c r="BY70" s="132"/>
      <c r="BZ70" s="132"/>
      <c r="CA70" s="132"/>
      <c r="CB70" s="132"/>
    </row>
    <row r="71" spans="1:80">
      <c r="A71" s="140" t="s">
        <v>120</v>
      </c>
      <c r="B71" s="65">
        <f t="shared" si="201"/>
        <v>8.0000000000000002E-3</v>
      </c>
      <c r="C71" s="65">
        <f t="shared" si="201"/>
        <v>2.3999999999999997E-2</v>
      </c>
      <c r="D71" s="20">
        <v>6.7604696526090448E-3</v>
      </c>
      <c r="E71" s="132">
        <f t="shared" si="152"/>
        <v>1.4760469652609045E-2</v>
      </c>
      <c r="F71" s="132">
        <f t="shared" si="153"/>
        <v>3.0760469652609042E-2</v>
      </c>
      <c r="G71" s="20">
        <v>5.7790832324260636E-3</v>
      </c>
      <c r="H71" s="132">
        <f t="shared" si="154"/>
        <v>1.3779083232426064E-2</v>
      </c>
      <c r="I71" s="132">
        <f t="shared" si="155"/>
        <v>2.9779083232426062E-2</v>
      </c>
      <c r="J71" s="20">
        <v>7.6937001323395208E-3</v>
      </c>
      <c r="K71" s="132">
        <f t="shared" si="156"/>
        <v>1.5693700132339519E-2</v>
      </c>
      <c r="L71" s="132">
        <f t="shared" si="157"/>
        <v>3.169370013233952E-2</v>
      </c>
      <c r="M71" s="20">
        <v>3.9706296058170058E-3</v>
      </c>
      <c r="N71" s="132">
        <f t="shared" si="158"/>
        <v>1.1970629605817006E-2</v>
      </c>
      <c r="O71" s="132">
        <f t="shared" si="159"/>
        <v>2.7970629605817005E-2</v>
      </c>
      <c r="P71" s="20">
        <v>4.2343304967922954E-3</v>
      </c>
      <c r="Q71" s="132">
        <f t="shared" si="160"/>
        <v>1.2234330496792296E-2</v>
      </c>
      <c r="R71" s="132">
        <f t="shared" si="161"/>
        <v>2.8234330496792293E-2</v>
      </c>
      <c r="S71" s="20">
        <v>7.9327442594734291E-3</v>
      </c>
      <c r="T71" s="132">
        <f t="shared" si="162"/>
        <v>1.5932744259473428E-2</v>
      </c>
      <c r="U71" s="132">
        <f t="shared" si="163"/>
        <v>3.1932744259473428E-2</v>
      </c>
      <c r="V71" s="20">
        <v>6.7604696526090448E-3</v>
      </c>
      <c r="W71" s="132">
        <f t="shared" si="164"/>
        <v>1.4760469652609045E-2</v>
      </c>
      <c r="X71" s="132">
        <f t="shared" si="165"/>
        <v>3.0760469652609042E-2</v>
      </c>
      <c r="Y71" s="20">
        <v>5.7790832324260636E-3</v>
      </c>
      <c r="Z71" s="132">
        <f t="shared" si="166"/>
        <v>1.3779083232426064E-2</v>
      </c>
      <c r="AA71" s="132">
        <f t="shared" si="167"/>
        <v>2.9779083232426062E-2</v>
      </c>
      <c r="AB71" s="20">
        <v>7.6937001323395208E-3</v>
      </c>
      <c r="AC71" s="132">
        <f t="shared" si="168"/>
        <v>1.5693700132339519E-2</v>
      </c>
      <c r="AD71" s="132">
        <f t="shared" si="169"/>
        <v>3.169370013233952E-2</v>
      </c>
      <c r="AE71" s="20">
        <v>3.9706296058170058E-3</v>
      </c>
      <c r="AF71" s="132">
        <f t="shared" si="170"/>
        <v>1.1970629605817006E-2</v>
      </c>
      <c r="AG71" s="132">
        <f t="shared" si="171"/>
        <v>2.7970629605817005E-2</v>
      </c>
      <c r="AH71" s="20">
        <v>4.2343304967922954E-3</v>
      </c>
      <c r="AI71" s="132">
        <f t="shared" si="172"/>
        <v>1.2234330496792296E-2</v>
      </c>
      <c r="AJ71" s="132">
        <f t="shared" si="173"/>
        <v>2.8234330496792293E-2</v>
      </c>
      <c r="AK71" s="20">
        <v>7.9327442594734291E-3</v>
      </c>
      <c r="AL71" s="132">
        <f t="shared" si="174"/>
        <v>1.5932744259473428E-2</v>
      </c>
      <c r="AM71" s="132">
        <f t="shared" si="175"/>
        <v>3.1932744259473428E-2</v>
      </c>
      <c r="AN71" s="20"/>
      <c r="AO71" s="132">
        <f t="shared" si="176"/>
        <v>8.0000000000000002E-3</v>
      </c>
      <c r="AP71" s="132">
        <f t="shared" si="177"/>
        <v>2.3999999999999997E-2</v>
      </c>
      <c r="AQ71" s="20"/>
      <c r="AR71" s="132">
        <f t="shared" si="178"/>
        <v>8.0000000000000002E-3</v>
      </c>
      <c r="AS71" s="132">
        <f t="shared" si="179"/>
        <v>2.3999999999999997E-2</v>
      </c>
      <c r="AT71" s="20"/>
      <c r="AU71" s="132">
        <f t="shared" si="180"/>
        <v>8.0000000000000002E-3</v>
      </c>
      <c r="AV71" s="132">
        <f t="shared" si="181"/>
        <v>2.3999999999999997E-2</v>
      </c>
      <c r="AW71" s="20"/>
      <c r="AX71" s="132">
        <f t="shared" si="182"/>
        <v>8.0000000000000002E-3</v>
      </c>
      <c r="AY71" s="132">
        <f t="shared" si="183"/>
        <v>2.3999999999999997E-2</v>
      </c>
      <c r="AZ71" s="20"/>
      <c r="BA71" s="132">
        <f t="shared" si="184"/>
        <v>8.0000000000000002E-3</v>
      </c>
      <c r="BB71" s="132">
        <f t="shared" si="185"/>
        <v>2.3999999999999997E-2</v>
      </c>
      <c r="BC71" s="20"/>
      <c r="BD71" s="132">
        <f t="shared" si="186"/>
        <v>8.0000000000000002E-3</v>
      </c>
      <c r="BE71" s="132">
        <f t="shared" si="187"/>
        <v>2.3999999999999997E-2</v>
      </c>
      <c r="BF71" s="20"/>
      <c r="BG71" s="132">
        <f t="shared" si="188"/>
        <v>8.0000000000000002E-3</v>
      </c>
      <c r="BH71" s="132">
        <f t="shared" si="189"/>
        <v>2.3999999999999997E-2</v>
      </c>
      <c r="BI71" s="20"/>
      <c r="BJ71" s="132">
        <f t="shared" si="190"/>
        <v>8.0000000000000002E-3</v>
      </c>
      <c r="BK71" s="132">
        <f t="shared" si="191"/>
        <v>2.3999999999999997E-2</v>
      </c>
      <c r="BL71" s="20"/>
      <c r="BM71" s="132">
        <f t="shared" si="192"/>
        <v>8.0000000000000002E-3</v>
      </c>
      <c r="BN71" s="132">
        <f t="shared" si="193"/>
        <v>2.3999999999999997E-2</v>
      </c>
      <c r="BO71" s="20"/>
      <c r="BP71" s="132">
        <f t="shared" si="194"/>
        <v>8.0000000000000002E-3</v>
      </c>
      <c r="BQ71" s="132">
        <f t="shared" si="195"/>
        <v>2.3999999999999997E-2</v>
      </c>
      <c r="BR71" s="20"/>
      <c r="BS71" s="132">
        <f t="shared" si="196"/>
        <v>8.0000000000000002E-3</v>
      </c>
      <c r="BT71" s="132">
        <f t="shared" si="197"/>
        <v>2.3999999999999997E-2</v>
      </c>
      <c r="BU71" s="20"/>
      <c r="BV71" s="132">
        <f t="shared" si="198"/>
        <v>8.0000000000000002E-3</v>
      </c>
      <c r="BW71" s="132">
        <f t="shared" si="199"/>
        <v>2.3999999999999997E-2</v>
      </c>
      <c r="BY71" s="132"/>
      <c r="BZ71" s="132"/>
      <c r="CA71" s="132"/>
      <c r="CB71" s="132"/>
    </row>
    <row r="72" spans="1:80">
      <c r="A72" s="140" t="s">
        <v>121</v>
      </c>
      <c r="B72" s="65">
        <f t="shared" si="201"/>
        <v>8.0000000000000002E-3</v>
      </c>
      <c r="C72" s="65">
        <f t="shared" si="201"/>
        <v>2.3999999999999997E-2</v>
      </c>
      <c r="D72" s="20">
        <v>2.7381024266192292E-3</v>
      </c>
      <c r="E72" s="132">
        <f t="shared" si="152"/>
        <v>1.0738102426619229E-2</v>
      </c>
      <c r="F72" s="132">
        <f t="shared" si="153"/>
        <v>2.6738102426619226E-2</v>
      </c>
      <c r="G72" s="20">
        <v>1.8227242177621197E-3</v>
      </c>
      <c r="H72" s="132">
        <f t="shared" si="154"/>
        <v>9.8227242177621205E-3</v>
      </c>
      <c r="I72" s="132">
        <f t="shared" si="155"/>
        <v>2.5822724217762116E-2</v>
      </c>
      <c r="J72" s="20">
        <v>2.004588002297619E-3</v>
      </c>
      <c r="K72" s="132">
        <f t="shared" si="156"/>
        <v>1.0004588002297619E-2</v>
      </c>
      <c r="L72" s="132">
        <f t="shared" si="157"/>
        <v>2.6004588002297616E-2</v>
      </c>
      <c r="M72" s="20">
        <v>1.6626143882037664E-3</v>
      </c>
      <c r="N72" s="132">
        <f t="shared" si="158"/>
        <v>9.6626143882037659E-3</v>
      </c>
      <c r="O72" s="132">
        <f t="shared" si="159"/>
        <v>2.5662614388203765E-2</v>
      </c>
      <c r="P72" s="20">
        <v>1.4740187977020868E-3</v>
      </c>
      <c r="Q72" s="132">
        <f t="shared" si="160"/>
        <v>9.4740187977020874E-3</v>
      </c>
      <c r="R72" s="132">
        <f t="shared" si="161"/>
        <v>2.5474018797702083E-2</v>
      </c>
      <c r="S72" s="20">
        <v>3.3431116392308637E-3</v>
      </c>
      <c r="T72" s="132">
        <f t="shared" si="162"/>
        <v>1.1343111639230864E-2</v>
      </c>
      <c r="U72" s="132">
        <f t="shared" si="163"/>
        <v>2.7343111639230859E-2</v>
      </c>
      <c r="V72" s="20">
        <v>2.7381024266192292E-3</v>
      </c>
      <c r="W72" s="132">
        <f t="shared" si="164"/>
        <v>1.0738102426619229E-2</v>
      </c>
      <c r="X72" s="132">
        <f t="shared" si="165"/>
        <v>2.6738102426619226E-2</v>
      </c>
      <c r="Y72" s="20">
        <v>1.8227242177621197E-3</v>
      </c>
      <c r="Z72" s="132">
        <f t="shared" si="166"/>
        <v>9.8227242177621205E-3</v>
      </c>
      <c r="AA72" s="132">
        <f t="shared" si="167"/>
        <v>2.5822724217762116E-2</v>
      </c>
      <c r="AB72" s="20">
        <v>2.004588002297619E-3</v>
      </c>
      <c r="AC72" s="132">
        <f t="shared" si="168"/>
        <v>1.0004588002297619E-2</v>
      </c>
      <c r="AD72" s="132">
        <f t="shared" si="169"/>
        <v>2.6004588002297616E-2</v>
      </c>
      <c r="AE72" s="20">
        <v>1.6626143882037664E-3</v>
      </c>
      <c r="AF72" s="132">
        <f t="shared" si="170"/>
        <v>9.6626143882037659E-3</v>
      </c>
      <c r="AG72" s="132">
        <f t="shared" si="171"/>
        <v>2.5662614388203765E-2</v>
      </c>
      <c r="AH72" s="20">
        <v>1.4740187977020868E-3</v>
      </c>
      <c r="AI72" s="132">
        <f t="shared" si="172"/>
        <v>9.4740187977020874E-3</v>
      </c>
      <c r="AJ72" s="132">
        <f t="shared" si="173"/>
        <v>2.5474018797702083E-2</v>
      </c>
      <c r="AK72" s="20">
        <v>3.3431116392308637E-3</v>
      </c>
      <c r="AL72" s="132">
        <f t="shared" si="174"/>
        <v>1.1343111639230864E-2</v>
      </c>
      <c r="AM72" s="132">
        <f t="shared" si="175"/>
        <v>2.7343111639230859E-2</v>
      </c>
      <c r="AN72" s="20"/>
      <c r="AO72" s="132">
        <f t="shared" si="176"/>
        <v>8.0000000000000002E-3</v>
      </c>
      <c r="AP72" s="132">
        <f t="shared" si="177"/>
        <v>2.3999999999999997E-2</v>
      </c>
      <c r="AQ72" s="20"/>
      <c r="AR72" s="132">
        <f t="shared" si="178"/>
        <v>8.0000000000000002E-3</v>
      </c>
      <c r="AS72" s="132">
        <f t="shared" si="179"/>
        <v>2.3999999999999997E-2</v>
      </c>
      <c r="AT72" s="20"/>
      <c r="AU72" s="132">
        <f t="shared" si="180"/>
        <v>8.0000000000000002E-3</v>
      </c>
      <c r="AV72" s="132">
        <f t="shared" si="181"/>
        <v>2.3999999999999997E-2</v>
      </c>
      <c r="AW72" s="20"/>
      <c r="AX72" s="132">
        <f t="shared" si="182"/>
        <v>8.0000000000000002E-3</v>
      </c>
      <c r="AY72" s="132">
        <f t="shared" si="183"/>
        <v>2.3999999999999997E-2</v>
      </c>
      <c r="AZ72" s="20"/>
      <c r="BA72" s="132">
        <f t="shared" si="184"/>
        <v>8.0000000000000002E-3</v>
      </c>
      <c r="BB72" s="132">
        <f t="shared" si="185"/>
        <v>2.3999999999999997E-2</v>
      </c>
      <c r="BC72" s="20"/>
      <c r="BD72" s="132">
        <f t="shared" si="186"/>
        <v>8.0000000000000002E-3</v>
      </c>
      <c r="BE72" s="132">
        <f t="shared" si="187"/>
        <v>2.3999999999999997E-2</v>
      </c>
      <c r="BF72" s="20"/>
      <c r="BG72" s="132">
        <f t="shared" si="188"/>
        <v>8.0000000000000002E-3</v>
      </c>
      <c r="BH72" s="132">
        <f t="shared" si="189"/>
        <v>2.3999999999999997E-2</v>
      </c>
      <c r="BI72" s="20"/>
      <c r="BJ72" s="132">
        <f t="shared" si="190"/>
        <v>8.0000000000000002E-3</v>
      </c>
      <c r="BK72" s="132">
        <f t="shared" si="191"/>
        <v>2.3999999999999997E-2</v>
      </c>
      <c r="BL72" s="20"/>
      <c r="BM72" s="132">
        <f t="shared" si="192"/>
        <v>8.0000000000000002E-3</v>
      </c>
      <c r="BN72" s="132">
        <f t="shared" si="193"/>
        <v>2.3999999999999997E-2</v>
      </c>
      <c r="BO72" s="20"/>
      <c r="BP72" s="132">
        <f t="shared" si="194"/>
        <v>8.0000000000000002E-3</v>
      </c>
      <c r="BQ72" s="132">
        <f t="shared" si="195"/>
        <v>2.3999999999999997E-2</v>
      </c>
      <c r="BR72" s="20"/>
      <c r="BS72" s="132">
        <f t="shared" si="196"/>
        <v>8.0000000000000002E-3</v>
      </c>
      <c r="BT72" s="132">
        <f t="shared" si="197"/>
        <v>2.3999999999999997E-2</v>
      </c>
      <c r="BU72" s="20"/>
      <c r="BV72" s="132">
        <f t="shared" si="198"/>
        <v>8.0000000000000002E-3</v>
      </c>
      <c r="BW72" s="132">
        <f t="shared" si="199"/>
        <v>2.3999999999999997E-2</v>
      </c>
      <c r="BY72" s="132"/>
      <c r="BZ72" s="132"/>
      <c r="CA72" s="132"/>
      <c r="CB72" s="132"/>
    </row>
    <row r="73" spans="1:80">
      <c r="A73" s="140" t="s">
        <v>122</v>
      </c>
      <c r="B73" s="65">
        <f t="shared" si="201"/>
        <v>8.0000000000000002E-3</v>
      </c>
      <c r="C73" s="65">
        <f t="shared" si="201"/>
        <v>2.3999999999999997E-2</v>
      </c>
      <c r="D73" s="20">
        <v>1.0723522013385211E-2</v>
      </c>
      <c r="E73" s="132">
        <f t="shared" si="152"/>
        <v>1.8723522013385209E-2</v>
      </c>
      <c r="F73" s="132">
        <f t="shared" si="153"/>
        <v>3.4723522013385209E-2</v>
      </c>
      <c r="G73" s="20">
        <v>1.0073677925016074E-2</v>
      </c>
      <c r="H73" s="132">
        <f t="shared" si="154"/>
        <v>1.8073677925016074E-2</v>
      </c>
      <c r="I73" s="132">
        <f t="shared" si="155"/>
        <v>3.4073677925016074E-2</v>
      </c>
      <c r="J73" s="20">
        <v>9.3341099252764719E-3</v>
      </c>
      <c r="K73" s="132">
        <f t="shared" si="156"/>
        <v>1.7334109925276474E-2</v>
      </c>
      <c r="L73" s="132">
        <f t="shared" si="157"/>
        <v>3.3334109925276467E-2</v>
      </c>
      <c r="M73" s="20">
        <v>9.1192519043541611E-3</v>
      </c>
      <c r="N73" s="132">
        <f t="shared" si="158"/>
        <v>1.7119251904354163E-2</v>
      </c>
      <c r="O73" s="132">
        <f t="shared" si="159"/>
        <v>3.3119251904354156E-2</v>
      </c>
      <c r="P73" s="20">
        <v>1.0043129612998537E-2</v>
      </c>
      <c r="Q73" s="132">
        <f t="shared" si="160"/>
        <v>1.8043129612998539E-2</v>
      </c>
      <c r="R73" s="132">
        <f t="shared" si="161"/>
        <v>3.4043129612998532E-2</v>
      </c>
      <c r="S73" s="20">
        <v>1.203374561273726E-2</v>
      </c>
      <c r="T73" s="132">
        <f t="shared" si="162"/>
        <v>2.0033745612737262E-2</v>
      </c>
      <c r="U73" s="132">
        <f t="shared" si="163"/>
        <v>3.6033745612737256E-2</v>
      </c>
      <c r="V73" s="20">
        <v>1.0723522013385211E-2</v>
      </c>
      <c r="W73" s="132">
        <f t="shared" si="164"/>
        <v>1.8723522013385209E-2</v>
      </c>
      <c r="X73" s="132">
        <f t="shared" si="165"/>
        <v>3.4723522013385209E-2</v>
      </c>
      <c r="Y73" s="20">
        <v>1.0073677925016074E-2</v>
      </c>
      <c r="Z73" s="132">
        <f t="shared" si="166"/>
        <v>1.8073677925016074E-2</v>
      </c>
      <c r="AA73" s="132">
        <f t="shared" si="167"/>
        <v>3.4073677925016074E-2</v>
      </c>
      <c r="AB73" s="20">
        <v>9.3341099252764719E-3</v>
      </c>
      <c r="AC73" s="132">
        <f t="shared" si="168"/>
        <v>1.7334109925276474E-2</v>
      </c>
      <c r="AD73" s="132">
        <f t="shared" si="169"/>
        <v>3.3334109925276467E-2</v>
      </c>
      <c r="AE73" s="20">
        <v>9.1192519043541611E-3</v>
      </c>
      <c r="AF73" s="132">
        <f t="shared" si="170"/>
        <v>1.7119251904354163E-2</v>
      </c>
      <c r="AG73" s="132">
        <f t="shared" si="171"/>
        <v>3.3119251904354156E-2</v>
      </c>
      <c r="AH73" s="20">
        <v>1.0043129612998537E-2</v>
      </c>
      <c r="AI73" s="132">
        <f t="shared" si="172"/>
        <v>1.8043129612998539E-2</v>
      </c>
      <c r="AJ73" s="132">
        <f t="shared" si="173"/>
        <v>3.4043129612998532E-2</v>
      </c>
      <c r="AK73" s="20">
        <v>1.203374561273726E-2</v>
      </c>
      <c r="AL73" s="132">
        <f t="shared" si="174"/>
        <v>2.0033745612737262E-2</v>
      </c>
      <c r="AM73" s="132">
        <f t="shared" si="175"/>
        <v>3.6033745612737256E-2</v>
      </c>
      <c r="AN73" s="20"/>
      <c r="AO73" s="132">
        <f t="shared" si="176"/>
        <v>8.0000000000000002E-3</v>
      </c>
      <c r="AP73" s="132">
        <f t="shared" si="177"/>
        <v>2.3999999999999997E-2</v>
      </c>
      <c r="AQ73" s="20"/>
      <c r="AR73" s="132">
        <f t="shared" si="178"/>
        <v>8.0000000000000002E-3</v>
      </c>
      <c r="AS73" s="132">
        <f t="shared" si="179"/>
        <v>2.3999999999999997E-2</v>
      </c>
      <c r="AT73" s="20"/>
      <c r="AU73" s="132">
        <f t="shared" si="180"/>
        <v>8.0000000000000002E-3</v>
      </c>
      <c r="AV73" s="132">
        <f t="shared" si="181"/>
        <v>2.3999999999999997E-2</v>
      </c>
      <c r="AW73" s="20"/>
      <c r="AX73" s="132">
        <f t="shared" si="182"/>
        <v>8.0000000000000002E-3</v>
      </c>
      <c r="AY73" s="132">
        <f t="shared" si="183"/>
        <v>2.3999999999999997E-2</v>
      </c>
      <c r="AZ73" s="20"/>
      <c r="BA73" s="132">
        <f t="shared" si="184"/>
        <v>8.0000000000000002E-3</v>
      </c>
      <c r="BB73" s="132">
        <f t="shared" si="185"/>
        <v>2.3999999999999997E-2</v>
      </c>
      <c r="BC73" s="20"/>
      <c r="BD73" s="132">
        <f t="shared" si="186"/>
        <v>8.0000000000000002E-3</v>
      </c>
      <c r="BE73" s="132">
        <f t="shared" si="187"/>
        <v>2.3999999999999997E-2</v>
      </c>
      <c r="BF73" s="20"/>
      <c r="BG73" s="132">
        <f t="shared" si="188"/>
        <v>8.0000000000000002E-3</v>
      </c>
      <c r="BH73" s="132">
        <f t="shared" si="189"/>
        <v>2.3999999999999997E-2</v>
      </c>
      <c r="BI73" s="20"/>
      <c r="BJ73" s="132">
        <f t="shared" si="190"/>
        <v>8.0000000000000002E-3</v>
      </c>
      <c r="BK73" s="132">
        <f t="shared" si="191"/>
        <v>2.3999999999999997E-2</v>
      </c>
      <c r="BL73" s="20"/>
      <c r="BM73" s="132">
        <f t="shared" si="192"/>
        <v>8.0000000000000002E-3</v>
      </c>
      <c r="BN73" s="132">
        <f t="shared" si="193"/>
        <v>2.3999999999999997E-2</v>
      </c>
      <c r="BO73" s="20"/>
      <c r="BP73" s="132">
        <f t="shared" si="194"/>
        <v>8.0000000000000002E-3</v>
      </c>
      <c r="BQ73" s="132">
        <f t="shared" si="195"/>
        <v>2.3999999999999997E-2</v>
      </c>
      <c r="BR73" s="20"/>
      <c r="BS73" s="132">
        <f t="shared" si="196"/>
        <v>8.0000000000000002E-3</v>
      </c>
      <c r="BT73" s="132">
        <f t="shared" si="197"/>
        <v>2.3999999999999997E-2</v>
      </c>
      <c r="BU73" s="20"/>
      <c r="BV73" s="132">
        <f t="shared" si="198"/>
        <v>8.0000000000000002E-3</v>
      </c>
      <c r="BW73" s="132">
        <f t="shared" si="199"/>
        <v>2.3999999999999997E-2</v>
      </c>
      <c r="BY73" s="132"/>
      <c r="BZ73" s="132"/>
      <c r="CA73" s="132"/>
      <c r="CB73" s="132"/>
    </row>
    <row r="74" spans="1:80">
      <c r="A74" s="140" t="s">
        <v>123</v>
      </c>
      <c r="B74" s="65">
        <f t="shared" si="201"/>
        <v>8.0000000000000002E-3</v>
      </c>
      <c r="C74" s="65">
        <f t="shared" si="201"/>
        <v>2.3999999999999997E-2</v>
      </c>
      <c r="D74" s="20">
        <v>4.1110723397327486E-4</v>
      </c>
      <c r="E74" s="132">
        <f t="shared" si="152"/>
        <v>8.4111072339732758E-3</v>
      </c>
      <c r="F74" s="132">
        <f t="shared" si="153"/>
        <v>2.4411107233973273E-2</v>
      </c>
      <c r="G74" s="20">
        <v>3.6748754649864761E-4</v>
      </c>
      <c r="H74" s="132">
        <f t="shared" si="154"/>
        <v>8.3674875464986483E-3</v>
      </c>
      <c r="I74" s="132">
        <f t="shared" si="155"/>
        <v>2.4367487546498645E-2</v>
      </c>
      <c r="J74" s="20">
        <v>7.7109845285895293E-4</v>
      </c>
      <c r="K74" s="132">
        <f t="shared" si="156"/>
        <v>8.7710984528589532E-3</v>
      </c>
      <c r="L74" s="132">
        <f t="shared" si="157"/>
        <v>2.477109845285895E-2</v>
      </c>
      <c r="M74" s="20">
        <v>2.4810943945716743E-4</v>
      </c>
      <c r="N74" s="132">
        <f t="shared" si="158"/>
        <v>8.2481094394571668E-3</v>
      </c>
      <c r="O74" s="132">
        <f t="shared" si="159"/>
        <v>2.4248109439457165E-2</v>
      </c>
      <c r="P74" s="20">
        <v>2.8405892205402597E-4</v>
      </c>
      <c r="Q74" s="132">
        <f t="shared" si="160"/>
        <v>8.2840589220540255E-3</v>
      </c>
      <c r="R74" s="132">
        <f t="shared" si="161"/>
        <v>2.4284058922054024E-2</v>
      </c>
      <c r="S74" s="20">
        <v>6.9483552073545691E-4</v>
      </c>
      <c r="T74" s="132">
        <f t="shared" si="162"/>
        <v>8.6948355207354562E-3</v>
      </c>
      <c r="U74" s="132">
        <f t="shared" si="163"/>
        <v>2.4694835520735453E-2</v>
      </c>
      <c r="V74" s="20">
        <v>4.1110723397327486E-4</v>
      </c>
      <c r="W74" s="132">
        <f t="shared" si="164"/>
        <v>8.4111072339732758E-3</v>
      </c>
      <c r="X74" s="132">
        <f t="shared" si="165"/>
        <v>2.4411107233973273E-2</v>
      </c>
      <c r="Y74" s="20">
        <v>3.6748754649864761E-4</v>
      </c>
      <c r="Z74" s="132">
        <f t="shared" si="166"/>
        <v>8.3674875464986483E-3</v>
      </c>
      <c r="AA74" s="132">
        <f t="shared" si="167"/>
        <v>2.4367487546498645E-2</v>
      </c>
      <c r="AB74" s="20">
        <v>7.7109845285895293E-4</v>
      </c>
      <c r="AC74" s="132">
        <f t="shared" si="168"/>
        <v>8.7710984528589532E-3</v>
      </c>
      <c r="AD74" s="132">
        <f t="shared" si="169"/>
        <v>2.477109845285895E-2</v>
      </c>
      <c r="AE74" s="20">
        <v>2.4810943945716743E-4</v>
      </c>
      <c r="AF74" s="132">
        <f t="shared" si="170"/>
        <v>8.2481094394571668E-3</v>
      </c>
      <c r="AG74" s="132">
        <f t="shared" si="171"/>
        <v>2.4248109439457165E-2</v>
      </c>
      <c r="AH74" s="20">
        <v>2.8405892205402597E-4</v>
      </c>
      <c r="AI74" s="132">
        <f t="shared" si="172"/>
        <v>8.2840589220540255E-3</v>
      </c>
      <c r="AJ74" s="132">
        <f t="shared" si="173"/>
        <v>2.4284058922054024E-2</v>
      </c>
      <c r="AK74" s="20">
        <v>6.9483552073545691E-4</v>
      </c>
      <c r="AL74" s="132">
        <f t="shared" si="174"/>
        <v>8.6948355207354562E-3</v>
      </c>
      <c r="AM74" s="132">
        <f t="shared" si="175"/>
        <v>2.4694835520735453E-2</v>
      </c>
      <c r="AN74" s="20"/>
      <c r="AO74" s="132">
        <f t="shared" si="176"/>
        <v>8.0000000000000002E-3</v>
      </c>
      <c r="AP74" s="132">
        <f t="shared" si="177"/>
        <v>2.3999999999999997E-2</v>
      </c>
      <c r="AQ74" s="20"/>
      <c r="AR74" s="132">
        <f t="shared" si="178"/>
        <v>8.0000000000000002E-3</v>
      </c>
      <c r="AS74" s="132">
        <f t="shared" si="179"/>
        <v>2.3999999999999997E-2</v>
      </c>
      <c r="AT74" s="20"/>
      <c r="AU74" s="132">
        <f t="shared" si="180"/>
        <v>8.0000000000000002E-3</v>
      </c>
      <c r="AV74" s="132">
        <f t="shared" si="181"/>
        <v>2.3999999999999997E-2</v>
      </c>
      <c r="AW74" s="20"/>
      <c r="AX74" s="132">
        <f t="shared" si="182"/>
        <v>8.0000000000000002E-3</v>
      </c>
      <c r="AY74" s="132">
        <f t="shared" si="183"/>
        <v>2.3999999999999997E-2</v>
      </c>
      <c r="AZ74" s="20"/>
      <c r="BA74" s="132">
        <f t="shared" si="184"/>
        <v>8.0000000000000002E-3</v>
      </c>
      <c r="BB74" s="132">
        <f t="shared" si="185"/>
        <v>2.3999999999999997E-2</v>
      </c>
      <c r="BC74" s="20"/>
      <c r="BD74" s="132">
        <f t="shared" si="186"/>
        <v>8.0000000000000002E-3</v>
      </c>
      <c r="BE74" s="132">
        <f t="shared" si="187"/>
        <v>2.3999999999999997E-2</v>
      </c>
      <c r="BF74" s="20"/>
      <c r="BG74" s="132">
        <f t="shared" si="188"/>
        <v>8.0000000000000002E-3</v>
      </c>
      <c r="BH74" s="132">
        <f t="shared" si="189"/>
        <v>2.3999999999999997E-2</v>
      </c>
      <c r="BI74" s="20"/>
      <c r="BJ74" s="132">
        <f t="shared" si="190"/>
        <v>8.0000000000000002E-3</v>
      </c>
      <c r="BK74" s="132">
        <f t="shared" si="191"/>
        <v>2.3999999999999997E-2</v>
      </c>
      <c r="BL74" s="20"/>
      <c r="BM74" s="132">
        <f t="shared" si="192"/>
        <v>8.0000000000000002E-3</v>
      </c>
      <c r="BN74" s="132">
        <f t="shared" si="193"/>
        <v>2.3999999999999997E-2</v>
      </c>
      <c r="BO74" s="20"/>
      <c r="BP74" s="132">
        <f t="shared" si="194"/>
        <v>8.0000000000000002E-3</v>
      </c>
      <c r="BQ74" s="132">
        <f t="shared" si="195"/>
        <v>2.3999999999999997E-2</v>
      </c>
      <c r="BR74" s="20"/>
      <c r="BS74" s="132">
        <f t="shared" si="196"/>
        <v>8.0000000000000002E-3</v>
      </c>
      <c r="BT74" s="132">
        <f t="shared" si="197"/>
        <v>2.3999999999999997E-2</v>
      </c>
      <c r="BU74" s="20"/>
      <c r="BV74" s="132">
        <f t="shared" si="198"/>
        <v>8.0000000000000002E-3</v>
      </c>
      <c r="BW74" s="132">
        <f t="shared" si="199"/>
        <v>2.3999999999999997E-2</v>
      </c>
      <c r="BY74" s="132"/>
      <c r="BZ74" s="132"/>
      <c r="CA74" s="132"/>
      <c r="CB74" s="132"/>
    </row>
    <row r="75" spans="1:80">
      <c r="A75" s="85" t="s">
        <v>56</v>
      </c>
      <c r="B75" s="163">
        <f>B32</f>
        <v>8.0000000000000002E-3</v>
      </c>
      <c r="C75" s="163">
        <f>C32</f>
        <v>2.3999999999999997E-2</v>
      </c>
      <c r="D75" s="149">
        <v>3.6604040500118722E-2</v>
      </c>
      <c r="E75" s="132">
        <f t="shared" si="152"/>
        <v>4.4604040500118722E-2</v>
      </c>
      <c r="F75" s="132">
        <f t="shared" si="153"/>
        <v>6.0604040500118722E-2</v>
      </c>
      <c r="G75" s="149">
        <v>3.4449067329568886E-2</v>
      </c>
      <c r="H75" s="132">
        <f t="shared" si="154"/>
        <v>4.2449067329568886E-2</v>
      </c>
      <c r="I75" s="132">
        <f t="shared" si="155"/>
        <v>5.844906732956888E-2</v>
      </c>
      <c r="J75" s="149">
        <v>4.225070172638961E-2</v>
      </c>
      <c r="K75" s="132">
        <f t="shared" si="156"/>
        <v>5.025070172638961E-2</v>
      </c>
      <c r="L75" s="132">
        <f t="shared" si="157"/>
        <v>6.625070172638961E-2</v>
      </c>
      <c r="M75" s="149">
        <v>2.9084681754836594E-2</v>
      </c>
      <c r="N75" s="132">
        <f t="shared" si="158"/>
        <v>3.708468175483659E-2</v>
      </c>
      <c r="O75" s="132">
        <f t="shared" si="159"/>
        <v>5.3084681754836591E-2</v>
      </c>
      <c r="P75" s="149">
        <v>2.8983684520044368E-2</v>
      </c>
      <c r="Q75" s="132">
        <f t="shared" si="160"/>
        <v>3.6983684520044371E-2</v>
      </c>
      <c r="R75" s="132">
        <f t="shared" si="161"/>
        <v>5.2983684520044365E-2</v>
      </c>
      <c r="S75" s="149">
        <v>4.3804073424826478E-2</v>
      </c>
      <c r="T75" s="132">
        <f t="shared" si="162"/>
        <v>5.1804073424826479E-2</v>
      </c>
      <c r="U75" s="132">
        <f t="shared" si="163"/>
        <v>6.7804073424826472E-2</v>
      </c>
      <c r="V75" s="149">
        <v>3.6604040500118722E-2</v>
      </c>
      <c r="W75" s="132">
        <f t="shared" si="164"/>
        <v>4.4604040500118722E-2</v>
      </c>
      <c r="X75" s="132">
        <f t="shared" si="165"/>
        <v>6.0604040500118722E-2</v>
      </c>
      <c r="Y75" s="149">
        <v>3.4449067329568886E-2</v>
      </c>
      <c r="Z75" s="132">
        <f t="shared" si="166"/>
        <v>4.2449067329568886E-2</v>
      </c>
      <c r="AA75" s="132">
        <f t="shared" si="167"/>
        <v>5.844906732956888E-2</v>
      </c>
      <c r="AB75" s="149">
        <v>4.225070172638961E-2</v>
      </c>
      <c r="AC75" s="132">
        <f t="shared" si="168"/>
        <v>5.025070172638961E-2</v>
      </c>
      <c r="AD75" s="132">
        <f t="shared" si="169"/>
        <v>6.625070172638961E-2</v>
      </c>
      <c r="AE75" s="149">
        <v>2.9084681754836594E-2</v>
      </c>
      <c r="AF75" s="132">
        <f t="shared" si="170"/>
        <v>3.708468175483659E-2</v>
      </c>
      <c r="AG75" s="132">
        <f t="shared" si="171"/>
        <v>5.3084681754836591E-2</v>
      </c>
      <c r="AH75" s="149">
        <v>2.8983684520044368E-2</v>
      </c>
      <c r="AI75" s="132">
        <f t="shared" si="172"/>
        <v>3.6983684520044371E-2</v>
      </c>
      <c r="AJ75" s="132">
        <f t="shared" si="173"/>
        <v>5.2983684520044365E-2</v>
      </c>
      <c r="AK75" s="149">
        <v>4.3804073424826478E-2</v>
      </c>
      <c r="AL75" s="132">
        <f t="shared" si="174"/>
        <v>5.1804073424826479E-2</v>
      </c>
      <c r="AM75" s="132">
        <f t="shared" si="175"/>
        <v>6.7804073424826472E-2</v>
      </c>
      <c r="AN75" s="149"/>
      <c r="AO75" s="132">
        <f t="shared" si="176"/>
        <v>8.0000000000000002E-3</v>
      </c>
      <c r="AP75" s="132">
        <f t="shared" si="177"/>
        <v>2.3999999999999997E-2</v>
      </c>
      <c r="AQ75" s="149"/>
      <c r="AR75" s="132">
        <f t="shared" si="178"/>
        <v>8.0000000000000002E-3</v>
      </c>
      <c r="AS75" s="132">
        <f t="shared" si="179"/>
        <v>2.3999999999999997E-2</v>
      </c>
      <c r="AT75" s="149"/>
      <c r="AU75" s="132">
        <f t="shared" si="180"/>
        <v>8.0000000000000002E-3</v>
      </c>
      <c r="AV75" s="132">
        <f t="shared" si="181"/>
        <v>2.3999999999999997E-2</v>
      </c>
      <c r="AW75" s="149"/>
      <c r="AX75" s="132">
        <f t="shared" si="182"/>
        <v>8.0000000000000002E-3</v>
      </c>
      <c r="AY75" s="132">
        <f t="shared" si="183"/>
        <v>2.3999999999999997E-2</v>
      </c>
      <c r="AZ75" s="149"/>
      <c r="BA75" s="132">
        <f t="shared" si="184"/>
        <v>8.0000000000000002E-3</v>
      </c>
      <c r="BB75" s="132">
        <f t="shared" si="185"/>
        <v>2.3999999999999997E-2</v>
      </c>
      <c r="BC75" s="149"/>
      <c r="BD75" s="132">
        <f t="shared" si="186"/>
        <v>8.0000000000000002E-3</v>
      </c>
      <c r="BE75" s="132">
        <f t="shared" si="187"/>
        <v>2.3999999999999997E-2</v>
      </c>
      <c r="BF75" s="149"/>
      <c r="BG75" s="132">
        <f t="shared" si="188"/>
        <v>8.0000000000000002E-3</v>
      </c>
      <c r="BH75" s="132">
        <f t="shared" si="189"/>
        <v>2.3999999999999997E-2</v>
      </c>
      <c r="BI75" s="149"/>
      <c r="BJ75" s="132">
        <f t="shared" si="190"/>
        <v>8.0000000000000002E-3</v>
      </c>
      <c r="BK75" s="132">
        <f t="shared" si="191"/>
        <v>2.3999999999999997E-2</v>
      </c>
      <c r="BL75" s="149"/>
      <c r="BM75" s="132">
        <f t="shared" si="192"/>
        <v>8.0000000000000002E-3</v>
      </c>
      <c r="BN75" s="132">
        <f t="shared" si="193"/>
        <v>2.3999999999999997E-2</v>
      </c>
      <c r="BO75" s="149"/>
      <c r="BP75" s="132">
        <f t="shared" si="194"/>
        <v>8.0000000000000002E-3</v>
      </c>
      <c r="BQ75" s="132">
        <f t="shared" si="195"/>
        <v>2.3999999999999997E-2</v>
      </c>
      <c r="BR75" s="149"/>
      <c r="BS75" s="132">
        <f t="shared" si="196"/>
        <v>8.0000000000000002E-3</v>
      </c>
      <c r="BT75" s="132">
        <f t="shared" si="197"/>
        <v>2.3999999999999997E-2</v>
      </c>
      <c r="BU75" s="149"/>
      <c r="BV75" s="132">
        <f t="shared" si="198"/>
        <v>8.0000000000000002E-3</v>
      </c>
      <c r="BW75" s="132">
        <f t="shared" si="199"/>
        <v>2.3999999999999997E-2</v>
      </c>
      <c r="BY75" s="132"/>
      <c r="BZ75" s="132"/>
      <c r="CA75" s="132"/>
      <c r="CB75" s="132"/>
    </row>
    <row r="76" spans="1:80">
      <c r="A76" s="140" t="s">
        <v>124</v>
      </c>
      <c r="B76" s="65">
        <f t="shared" ref="B76:C80" si="202">B77</f>
        <v>6.9999999999999993E-3</v>
      </c>
      <c r="C76" s="65">
        <f t="shared" si="202"/>
        <v>2.3E-2</v>
      </c>
      <c r="D76" s="20">
        <v>6.6970579648731321E-3</v>
      </c>
      <c r="E76" s="132">
        <f t="shared" si="152"/>
        <v>1.3697057964873131E-2</v>
      </c>
      <c r="F76" s="132">
        <f t="shared" si="153"/>
        <v>2.9697057964873132E-2</v>
      </c>
      <c r="G76" s="20">
        <v>7.5236856934015302E-3</v>
      </c>
      <c r="H76" s="132">
        <f t="shared" si="154"/>
        <v>1.4523685693401529E-2</v>
      </c>
      <c r="I76" s="132">
        <f t="shared" si="155"/>
        <v>3.0523685693401529E-2</v>
      </c>
      <c r="J76" s="20">
        <v>8.9144608628343811E-3</v>
      </c>
      <c r="K76" s="132">
        <f t="shared" si="156"/>
        <v>1.5914460862834379E-2</v>
      </c>
      <c r="L76" s="132">
        <f t="shared" si="157"/>
        <v>3.1914460862834379E-2</v>
      </c>
      <c r="M76" s="20">
        <v>5.7922659789419739E-3</v>
      </c>
      <c r="N76" s="132">
        <f t="shared" si="158"/>
        <v>1.2792265978941973E-2</v>
      </c>
      <c r="O76" s="132">
        <f t="shared" si="159"/>
        <v>2.8792265978941974E-2</v>
      </c>
      <c r="P76" s="20">
        <v>5.8530546729030639E-3</v>
      </c>
      <c r="Q76" s="132">
        <f t="shared" si="160"/>
        <v>1.2853054672903062E-2</v>
      </c>
      <c r="R76" s="132">
        <f t="shared" si="161"/>
        <v>2.8853054672903063E-2</v>
      </c>
      <c r="S76" s="20">
        <v>7.6317263293086603E-3</v>
      </c>
      <c r="T76" s="132">
        <f t="shared" si="162"/>
        <v>1.463172632930866E-2</v>
      </c>
      <c r="U76" s="132">
        <f t="shared" si="163"/>
        <v>3.0631726329308662E-2</v>
      </c>
      <c r="V76" s="20">
        <v>6.6970579648731321E-3</v>
      </c>
      <c r="W76" s="132">
        <f t="shared" si="164"/>
        <v>1.3697057964873131E-2</v>
      </c>
      <c r="X76" s="132">
        <f t="shared" si="165"/>
        <v>2.9697057964873132E-2</v>
      </c>
      <c r="Y76" s="20">
        <v>7.5236856934015302E-3</v>
      </c>
      <c r="Z76" s="132">
        <f t="shared" si="166"/>
        <v>1.4523685693401529E-2</v>
      </c>
      <c r="AA76" s="132">
        <f t="shared" si="167"/>
        <v>3.0523685693401529E-2</v>
      </c>
      <c r="AB76" s="20">
        <v>8.9144608628343811E-3</v>
      </c>
      <c r="AC76" s="132">
        <f t="shared" si="168"/>
        <v>1.5914460862834379E-2</v>
      </c>
      <c r="AD76" s="132">
        <f t="shared" si="169"/>
        <v>3.1914460862834379E-2</v>
      </c>
      <c r="AE76" s="20">
        <v>5.7922659789419739E-3</v>
      </c>
      <c r="AF76" s="132">
        <f t="shared" si="170"/>
        <v>1.2792265978941973E-2</v>
      </c>
      <c r="AG76" s="132">
        <f t="shared" si="171"/>
        <v>2.8792265978941974E-2</v>
      </c>
      <c r="AH76" s="20">
        <v>5.8530546729030639E-3</v>
      </c>
      <c r="AI76" s="132">
        <f t="shared" si="172"/>
        <v>1.2853054672903062E-2</v>
      </c>
      <c r="AJ76" s="132">
        <f t="shared" si="173"/>
        <v>2.8853054672903063E-2</v>
      </c>
      <c r="AK76" s="20">
        <v>7.6317263293086603E-3</v>
      </c>
      <c r="AL76" s="132">
        <f t="shared" si="174"/>
        <v>1.463172632930866E-2</v>
      </c>
      <c r="AM76" s="132">
        <f t="shared" si="175"/>
        <v>3.0631726329308662E-2</v>
      </c>
      <c r="AN76" s="20"/>
      <c r="AO76" s="132">
        <f t="shared" si="176"/>
        <v>6.9999999999999993E-3</v>
      </c>
      <c r="AP76" s="132">
        <f t="shared" si="177"/>
        <v>2.3E-2</v>
      </c>
      <c r="AQ76" s="20"/>
      <c r="AR76" s="132">
        <f t="shared" si="178"/>
        <v>6.9999999999999993E-3</v>
      </c>
      <c r="AS76" s="132">
        <f t="shared" si="179"/>
        <v>2.3E-2</v>
      </c>
      <c r="AT76" s="20"/>
      <c r="AU76" s="132">
        <f t="shared" si="180"/>
        <v>6.9999999999999993E-3</v>
      </c>
      <c r="AV76" s="132">
        <f t="shared" si="181"/>
        <v>2.3E-2</v>
      </c>
      <c r="AW76" s="20"/>
      <c r="AX76" s="132">
        <f t="shared" si="182"/>
        <v>6.9999999999999993E-3</v>
      </c>
      <c r="AY76" s="132">
        <f t="shared" si="183"/>
        <v>2.3E-2</v>
      </c>
      <c r="AZ76" s="20"/>
      <c r="BA76" s="132">
        <f t="shared" si="184"/>
        <v>6.9999999999999993E-3</v>
      </c>
      <c r="BB76" s="132">
        <f t="shared" si="185"/>
        <v>2.3E-2</v>
      </c>
      <c r="BC76" s="20"/>
      <c r="BD76" s="132">
        <f t="shared" si="186"/>
        <v>6.9999999999999993E-3</v>
      </c>
      <c r="BE76" s="132">
        <f t="shared" si="187"/>
        <v>2.3E-2</v>
      </c>
      <c r="BF76" s="20"/>
      <c r="BG76" s="132">
        <f t="shared" si="188"/>
        <v>6.9999999999999993E-3</v>
      </c>
      <c r="BH76" s="132">
        <f t="shared" si="189"/>
        <v>2.3E-2</v>
      </c>
      <c r="BI76" s="20"/>
      <c r="BJ76" s="132">
        <f t="shared" si="190"/>
        <v>6.9999999999999993E-3</v>
      </c>
      <c r="BK76" s="132">
        <f t="shared" si="191"/>
        <v>2.3E-2</v>
      </c>
      <c r="BL76" s="20"/>
      <c r="BM76" s="132">
        <f t="shared" si="192"/>
        <v>6.9999999999999993E-3</v>
      </c>
      <c r="BN76" s="132">
        <f t="shared" si="193"/>
        <v>2.3E-2</v>
      </c>
      <c r="BO76" s="20"/>
      <c r="BP76" s="132">
        <f t="shared" si="194"/>
        <v>6.9999999999999993E-3</v>
      </c>
      <c r="BQ76" s="132">
        <f t="shared" si="195"/>
        <v>2.3E-2</v>
      </c>
      <c r="BR76" s="20"/>
      <c r="BS76" s="132">
        <f t="shared" si="196"/>
        <v>6.9999999999999993E-3</v>
      </c>
      <c r="BT76" s="132">
        <f t="shared" si="197"/>
        <v>2.3E-2</v>
      </c>
      <c r="BU76" s="20"/>
      <c r="BV76" s="132">
        <f t="shared" si="198"/>
        <v>6.9999999999999993E-3</v>
      </c>
      <c r="BW76" s="132">
        <f t="shared" si="199"/>
        <v>2.3E-2</v>
      </c>
      <c r="BY76" s="132"/>
      <c r="BZ76" s="132"/>
      <c r="CA76" s="132"/>
      <c r="CB76" s="132"/>
    </row>
    <row r="77" spans="1:80">
      <c r="A77" s="140" t="s">
        <v>125</v>
      </c>
      <c r="B77" s="65">
        <f t="shared" si="202"/>
        <v>6.9999999999999993E-3</v>
      </c>
      <c r="C77" s="65">
        <f t="shared" si="202"/>
        <v>2.3E-2</v>
      </c>
      <c r="D77" s="20">
        <v>2.385775689704525E-3</v>
      </c>
      <c r="E77" s="132">
        <f t="shared" si="152"/>
        <v>9.3857756897045251E-3</v>
      </c>
      <c r="F77" s="132">
        <f t="shared" si="153"/>
        <v>2.5385775689704525E-2</v>
      </c>
      <c r="G77" s="20">
        <v>3.982983469891681E-3</v>
      </c>
      <c r="H77" s="132">
        <f t="shared" si="154"/>
        <v>1.0982983469891679E-2</v>
      </c>
      <c r="I77" s="132">
        <f t="shared" si="155"/>
        <v>2.698298346989168E-2</v>
      </c>
      <c r="J77" s="20">
        <v>4.5037241174540376E-3</v>
      </c>
      <c r="K77" s="132">
        <f t="shared" si="156"/>
        <v>1.1503724117454036E-2</v>
      </c>
      <c r="L77" s="132">
        <f t="shared" si="157"/>
        <v>2.7503724117454036E-2</v>
      </c>
      <c r="M77" s="20">
        <v>2.1154316867031436E-3</v>
      </c>
      <c r="N77" s="132">
        <f t="shared" si="158"/>
        <v>9.1154316867031425E-3</v>
      </c>
      <c r="O77" s="132">
        <f t="shared" si="159"/>
        <v>2.5115431686703143E-2</v>
      </c>
      <c r="P77" s="20">
        <v>1.6551578204611758E-3</v>
      </c>
      <c r="Q77" s="132">
        <f t="shared" si="160"/>
        <v>8.6551578204611748E-3</v>
      </c>
      <c r="R77" s="132">
        <f t="shared" si="161"/>
        <v>2.4655157820461175E-2</v>
      </c>
      <c r="S77" s="20">
        <v>3.0134327121126804E-3</v>
      </c>
      <c r="T77" s="132">
        <f t="shared" si="162"/>
        <v>1.0013432712112681E-2</v>
      </c>
      <c r="U77" s="132">
        <f t="shared" si="163"/>
        <v>2.6013432712112681E-2</v>
      </c>
      <c r="V77" s="20">
        <v>2.385775689704525E-3</v>
      </c>
      <c r="W77" s="132">
        <f t="shared" si="164"/>
        <v>9.3857756897045251E-3</v>
      </c>
      <c r="X77" s="132">
        <f t="shared" si="165"/>
        <v>2.5385775689704525E-2</v>
      </c>
      <c r="Y77" s="20">
        <v>3.982983469891681E-3</v>
      </c>
      <c r="Z77" s="132">
        <f t="shared" si="166"/>
        <v>1.0982983469891679E-2</v>
      </c>
      <c r="AA77" s="132">
        <f t="shared" si="167"/>
        <v>2.698298346989168E-2</v>
      </c>
      <c r="AB77" s="20">
        <v>4.5037241174540376E-3</v>
      </c>
      <c r="AC77" s="132">
        <f t="shared" si="168"/>
        <v>1.1503724117454036E-2</v>
      </c>
      <c r="AD77" s="132">
        <f t="shared" si="169"/>
        <v>2.7503724117454036E-2</v>
      </c>
      <c r="AE77" s="20">
        <v>2.1154316867031436E-3</v>
      </c>
      <c r="AF77" s="132">
        <f t="shared" si="170"/>
        <v>9.1154316867031425E-3</v>
      </c>
      <c r="AG77" s="132">
        <f t="shared" si="171"/>
        <v>2.5115431686703143E-2</v>
      </c>
      <c r="AH77" s="20">
        <v>1.6551578204611758E-3</v>
      </c>
      <c r="AI77" s="132">
        <f t="shared" si="172"/>
        <v>8.6551578204611748E-3</v>
      </c>
      <c r="AJ77" s="132">
        <f t="shared" si="173"/>
        <v>2.4655157820461175E-2</v>
      </c>
      <c r="AK77" s="20">
        <v>3.0134327121126804E-3</v>
      </c>
      <c r="AL77" s="132">
        <f t="shared" si="174"/>
        <v>1.0013432712112681E-2</v>
      </c>
      <c r="AM77" s="132">
        <f t="shared" si="175"/>
        <v>2.6013432712112681E-2</v>
      </c>
      <c r="AN77" s="20"/>
      <c r="AO77" s="132">
        <f t="shared" si="176"/>
        <v>6.9999999999999993E-3</v>
      </c>
      <c r="AP77" s="132">
        <f t="shared" si="177"/>
        <v>2.3E-2</v>
      </c>
      <c r="AQ77" s="20"/>
      <c r="AR77" s="132">
        <f t="shared" si="178"/>
        <v>6.9999999999999993E-3</v>
      </c>
      <c r="AS77" s="132">
        <f t="shared" si="179"/>
        <v>2.3E-2</v>
      </c>
      <c r="AT77" s="20"/>
      <c r="AU77" s="132">
        <f t="shared" si="180"/>
        <v>6.9999999999999993E-3</v>
      </c>
      <c r="AV77" s="132">
        <f t="shared" si="181"/>
        <v>2.3E-2</v>
      </c>
      <c r="AW77" s="20"/>
      <c r="AX77" s="132">
        <f t="shared" si="182"/>
        <v>6.9999999999999993E-3</v>
      </c>
      <c r="AY77" s="132">
        <f t="shared" si="183"/>
        <v>2.3E-2</v>
      </c>
      <c r="AZ77" s="20"/>
      <c r="BA77" s="132">
        <f t="shared" si="184"/>
        <v>6.9999999999999993E-3</v>
      </c>
      <c r="BB77" s="132">
        <f t="shared" si="185"/>
        <v>2.3E-2</v>
      </c>
      <c r="BC77" s="20"/>
      <c r="BD77" s="132">
        <f t="shared" si="186"/>
        <v>6.9999999999999993E-3</v>
      </c>
      <c r="BE77" s="132">
        <f t="shared" si="187"/>
        <v>2.3E-2</v>
      </c>
      <c r="BF77" s="20"/>
      <c r="BG77" s="132">
        <f t="shared" si="188"/>
        <v>6.9999999999999993E-3</v>
      </c>
      <c r="BH77" s="132">
        <f t="shared" si="189"/>
        <v>2.3E-2</v>
      </c>
      <c r="BI77" s="20"/>
      <c r="BJ77" s="132">
        <f t="shared" si="190"/>
        <v>6.9999999999999993E-3</v>
      </c>
      <c r="BK77" s="132">
        <f t="shared" si="191"/>
        <v>2.3E-2</v>
      </c>
      <c r="BL77" s="20"/>
      <c r="BM77" s="132">
        <f t="shared" si="192"/>
        <v>6.9999999999999993E-3</v>
      </c>
      <c r="BN77" s="132">
        <f t="shared" si="193"/>
        <v>2.3E-2</v>
      </c>
      <c r="BO77" s="20"/>
      <c r="BP77" s="132">
        <f t="shared" si="194"/>
        <v>6.9999999999999993E-3</v>
      </c>
      <c r="BQ77" s="132">
        <f t="shared" si="195"/>
        <v>2.3E-2</v>
      </c>
      <c r="BR77" s="20"/>
      <c r="BS77" s="132">
        <f t="shared" si="196"/>
        <v>6.9999999999999993E-3</v>
      </c>
      <c r="BT77" s="132">
        <f t="shared" si="197"/>
        <v>2.3E-2</v>
      </c>
      <c r="BU77" s="20"/>
      <c r="BV77" s="132">
        <f t="shared" si="198"/>
        <v>6.9999999999999993E-3</v>
      </c>
      <c r="BW77" s="132">
        <f t="shared" si="199"/>
        <v>2.3E-2</v>
      </c>
      <c r="BY77" s="132"/>
      <c r="BZ77" s="132"/>
      <c r="CA77" s="132"/>
      <c r="CB77" s="132"/>
    </row>
    <row r="78" spans="1:80">
      <c r="A78" s="140" t="s">
        <v>126</v>
      </c>
      <c r="B78" s="65">
        <f t="shared" si="202"/>
        <v>6.9999999999999993E-3</v>
      </c>
      <c r="C78" s="65">
        <f t="shared" si="202"/>
        <v>2.3E-2</v>
      </c>
      <c r="D78" s="20">
        <v>1.5331200491903701E-2</v>
      </c>
      <c r="E78" s="132">
        <f t="shared" si="152"/>
        <v>2.2331200491903701E-2</v>
      </c>
      <c r="F78" s="132">
        <f t="shared" si="153"/>
        <v>3.8331200491903701E-2</v>
      </c>
      <c r="G78" s="20">
        <v>1.6092030932712467E-2</v>
      </c>
      <c r="H78" s="132">
        <f t="shared" si="154"/>
        <v>2.3092030932712466E-2</v>
      </c>
      <c r="I78" s="132">
        <f t="shared" si="155"/>
        <v>3.9092030932712463E-2</v>
      </c>
      <c r="J78" s="20">
        <v>1.251095515851466E-2</v>
      </c>
      <c r="K78" s="132">
        <f t="shared" si="156"/>
        <v>1.951095515851466E-2</v>
      </c>
      <c r="L78" s="132">
        <f t="shared" si="157"/>
        <v>3.5510955158514657E-2</v>
      </c>
      <c r="M78" s="20">
        <v>1.1362076893894731E-2</v>
      </c>
      <c r="N78" s="132">
        <f t="shared" si="158"/>
        <v>1.8362076893894731E-2</v>
      </c>
      <c r="O78" s="132">
        <f t="shared" si="159"/>
        <v>3.4362076893894727E-2</v>
      </c>
      <c r="P78" s="20">
        <v>1.0663530765948415E-2</v>
      </c>
      <c r="Q78" s="132">
        <f t="shared" si="160"/>
        <v>1.7663530765948413E-2</v>
      </c>
      <c r="R78" s="132">
        <f t="shared" si="161"/>
        <v>3.3663530765948413E-2</v>
      </c>
      <c r="S78" s="20">
        <v>1.5337041704849059E-2</v>
      </c>
      <c r="T78" s="132">
        <f t="shared" si="162"/>
        <v>2.2337041704849056E-2</v>
      </c>
      <c r="U78" s="132">
        <f t="shared" si="163"/>
        <v>3.8337041704849056E-2</v>
      </c>
      <c r="V78" s="20">
        <v>1.5331200491903701E-2</v>
      </c>
      <c r="W78" s="132">
        <f t="shared" si="164"/>
        <v>2.2331200491903701E-2</v>
      </c>
      <c r="X78" s="132">
        <f t="shared" si="165"/>
        <v>3.8331200491903701E-2</v>
      </c>
      <c r="Y78" s="20">
        <v>1.6092030932712467E-2</v>
      </c>
      <c r="Z78" s="132">
        <f t="shared" si="166"/>
        <v>2.3092030932712466E-2</v>
      </c>
      <c r="AA78" s="132">
        <f t="shared" si="167"/>
        <v>3.9092030932712463E-2</v>
      </c>
      <c r="AB78" s="20">
        <v>1.251095515851466E-2</v>
      </c>
      <c r="AC78" s="132">
        <f t="shared" si="168"/>
        <v>1.951095515851466E-2</v>
      </c>
      <c r="AD78" s="132">
        <f t="shared" si="169"/>
        <v>3.5510955158514657E-2</v>
      </c>
      <c r="AE78" s="20">
        <v>1.1362076893894731E-2</v>
      </c>
      <c r="AF78" s="132">
        <f t="shared" si="170"/>
        <v>1.8362076893894731E-2</v>
      </c>
      <c r="AG78" s="132">
        <f t="shared" si="171"/>
        <v>3.4362076893894727E-2</v>
      </c>
      <c r="AH78" s="20">
        <v>1.0663530765948415E-2</v>
      </c>
      <c r="AI78" s="132">
        <f t="shared" si="172"/>
        <v>1.7663530765948413E-2</v>
      </c>
      <c r="AJ78" s="132">
        <f t="shared" si="173"/>
        <v>3.3663530765948413E-2</v>
      </c>
      <c r="AK78" s="20">
        <v>1.5337041704849059E-2</v>
      </c>
      <c r="AL78" s="132">
        <f t="shared" si="174"/>
        <v>2.2337041704849056E-2</v>
      </c>
      <c r="AM78" s="132">
        <f t="shared" si="175"/>
        <v>3.8337041704849056E-2</v>
      </c>
      <c r="AN78" s="20"/>
      <c r="AO78" s="132">
        <f t="shared" si="176"/>
        <v>6.9999999999999993E-3</v>
      </c>
      <c r="AP78" s="132">
        <f t="shared" si="177"/>
        <v>2.3E-2</v>
      </c>
      <c r="AQ78" s="20"/>
      <c r="AR78" s="132">
        <f t="shared" si="178"/>
        <v>6.9999999999999993E-3</v>
      </c>
      <c r="AS78" s="132">
        <f t="shared" si="179"/>
        <v>2.3E-2</v>
      </c>
      <c r="AT78" s="20"/>
      <c r="AU78" s="132">
        <f t="shared" si="180"/>
        <v>6.9999999999999993E-3</v>
      </c>
      <c r="AV78" s="132">
        <f t="shared" si="181"/>
        <v>2.3E-2</v>
      </c>
      <c r="AW78" s="20"/>
      <c r="AX78" s="132">
        <f t="shared" si="182"/>
        <v>6.9999999999999993E-3</v>
      </c>
      <c r="AY78" s="132">
        <f t="shared" si="183"/>
        <v>2.3E-2</v>
      </c>
      <c r="AZ78" s="20"/>
      <c r="BA78" s="132">
        <f t="shared" si="184"/>
        <v>6.9999999999999993E-3</v>
      </c>
      <c r="BB78" s="132">
        <f t="shared" si="185"/>
        <v>2.3E-2</v>
      </c>
      <c r="BC78" s="20"/>
      <c r="BD78" s="132">
        <f t="shared" si="186"/>
        <v>6.9999999999999993E-3</v>
      </c>
      <c r="BE78" s="132">
        <f t="shared" si="187"/>
        <v>2.3E-2</v>
      </c>
      <c r="BF78" s="20"/>
      <c r="BG78" s="132">
        <f t="shared" si="188"/>
        <v>6.9999999999999993E-3</v>
      </c>
      <c r="BH78" s="132">
        <f t="shared" si="189"/>
        <v>2.3E-2</v>
      </c>
      <c r="BI78" s="20"/>
      <c r="BJ78" s="132">
        <f t="shared" si="190"/>
        <v>6.9999999999999993E-3</v>
      </c>
      <c r="BK78" s="132">
        <f t="shared" si="191"/>
        <v>2.3E-2</v>
      </c>
      <c r="BL78" s="20"/>
      <c r="BM78" s="132">
        <f t="shared" si="192"/>
        <v>6.9999999999999993E-3</v>
      </c>
      <c r="BN78" s="132">
        <f t="shared" si="193"/>
        <v>2.3E-2</v>
      </c>
      <c r="BO78" s="20"/>
      <c r="BP78" s="132">
        <f t="shared" si="194"/>
        <v>6.9999999999999993E-3</v>
      </c>
      <c r="BQ78" s="132">
        <f t="shared" si="195"/>
        <v>2.3E-2</v>
      </c>
      <c r="BR78" s="20"/>
      <c r="BS78" s="132">
        <f t="shared" si="196"/>
        <v>6.9999999999999993E-3</v>
      </c>
      <c r="BT78" s="132">
        <f t="shared" si="197"/>
        <v>2.3E-2</v>
      </c>
      <c r="BU78" s="20"/>
      <c r="BV78" s="132">
        <f t="shared" si="198"/>
        <v>6.9999999999999993E-3</v>
      </c>
      <c r="BW78" s="132">
        <f t="shared" si="199"/>
        <v>2.3E-2</v>
      </c>
      <c r="BY78" s="132"/>
      <c r="BZ78" s="132"/>
      <c r="CA78" s="132"/>
      <c r="CB78" s="132"/>
    </row>
    <row r="79" spans="1:80">
      <c r="A79" s="140" t="s">
        <v>127</v>
      </c>
      <c r="B79" s="65">
        <f t="shared" si="202"/>
        <v>6.9999999999999993E-3</v>
      </c>
      <c r="C79" s="65">
        <f t="shared" si="202"/>
        <v>2.3E-2</v>
      </c>
      <c r="D79" s="20">
        <v>3.1139413623573618E-3</v>
      </c>
      <c r="E79" s="132">
        <f t="shared" si="152"/>
        <v>1.0113941362357361E-2</v>
      </c>
      <c r="F79" s="132">
        <f t="shared" si="153"/>
        <v>2.6113941362357361E-2</v>
      </c>
      <c r="G79" s="20">
        <v>3.6303845990138086E-3</v>
      </c>
      <c r="H79" s="132">
        <f t="shared" si="154"/>
        <v>1.0630384599013807E-2</v>
      </c>
      <c r="I79" s="132">
        <f t="shared" si="155"/>
        <v>2.6630384599013807E-2</v>
      </c>
      <c r="J79" s="20">
        <v>3.341917916804171E-3</v>
      </c>
      <c r="K79" s="132">
        <f t="shared" si="156"/>
        <v>1.034191791680417E-2</v>
      </c>
      <c r="L79" s="132">
        <f t="shared" si="157"/>
        <v>2.634191791680417E-2</v>
      </c>
      <c r="M79" s="20">
        <v>2.0491871692276818E-3</v>
      </c>
      <c r="N79" s="132">
        <f t="shared" si="158"/>
        <v>9.0491871692276807E-3</v>
      </c>
      <c r="O79" s="132">
        <f t="shared" si="159"/>
        <v>2.5049187169227681E-2</v>
      </c>
      <c r="P79" s="20">
        <v>2.4204701916183268E-3</v>
      </c>
      <c r="Q79" s="132">
        <f t="shared" si="160"/>
        <v>9.4204701916183256E-3</v>
      </c>
      <c r="R79" s="132">
        <f t="shared" si="161"/>
        <v>2.5420470191618326E-2</v>
      </c>
      <c r="S79" s="20">
        <v>3.7439008236550839E-3</v>
      </c>
      <c r="T79" s="132">
        <f t="shared" si="162"/>
        <v>1.0743900823655082E-2</v>
      </c>
      <c r="U79" s="132">
        <f t="shared" si="163"/>
        <v>2.6743900823655083E-2</v>
      </c>
      <c r="V79" s="20">
        <v>3.1139413623573618E-3</v>
      </c>
      <c r="W79" s="132">
        <f t="shared" si="164"/>
        <v>1.0113941362357361E-2</v>
      </c>
      <c r="X79" s="132">
        <f t="shared" si="165"/>
        <v>2.6113941362357361E-2</v>
      </c>
      <c r="Y79" s="20">
        <v>3.6303845990138086E-3</v>
      </c>
      <c r="Z79" s="132">
        <f t="shared" si="166"/>
        <v>1.0630384599013807E-2</v>
      </c>
      <c r="AA79" s="132">
        <f t="shared" si="167"/>
        <v>2.6630384599013807E-2</v>
      </c>
      <c r="AB79" s="20">
        <v>3.341917916804171E-3</v>
      </c>
      <c r="AC79" s="132">
        <f t="shared" si="168"/>
        <v>1.034191791680417E-2</v>
      </c>
      <c r="AD79" s="132">
        <f t="shared" si="169"/>
        <v>2.634191791680417E-2</v>
      </c>
      <c r="AE79" s="20">
        <v>2.0491871692276818E-3</v>
      </c>
      <c r="AF79" s="132">
        <f t="shared" si="170"/>
        <v>9.0491871692276807E-3</v>
      </c>
      <c r="AG79" s="132">
        <f t="shared" si="171"/>
        <v>2.5049187169227681E-2</v>
      </c>
      <c r="AH79" s="20">
        <v>2.4204701916183268E-3</v>
      </c>
      <c r="AI79" s="132">
        <f t="shared" si="172"/>
        <v>9.4204701916183256E-3</v>
      </c>
      <c r="AJ79" s="132">
        <f t="shared" si="173"/>
        <v>2.5420470191618326E-2</v>
      </c>
      <c r="AK79" s="20">
        <v>3.7439008236550839E-3</v>
      </c>
      <c r="AL79" s="132">
        <f t="shared" si="174"/>
        <v>1.0743900823655082E-2</v>
      </c>
      <c r="AM79" s="132">
        <f t="shared" si="175"/>
        <v>2.6743900823655083E-2</v>
      </c>
      <c r="AN79" s="20"/>
      <c r="AO79" s="132">
        <f t="shared" si="176"/>
        <v>6.9999999999999993E-3</v>
      </c>
      <c r="AP79" s="132">
        <f t="shared" si="177"/>
        <v>2.3E-2</v>
      </c>
      <c r="AQ79" s="20"/>
      <c r="AR79" s="132">
        <f t="shared" si="178"/>
        <v>6.9999999999999993E-3</v>
      </c>
      <c r="AS79" s="132">
        <f t="shared" si="179"/>
        <v>2.3E-2</v>
      </c>
      <c r="AT79" s="20"/>
      <c r="AU79" s="132">
        <f t="shared" si="180"/>
        <v>6.9999999999999993E-3</v>
      </c>
      <c r="AV79" s="132">
        <f t="shared" si="181"/>
        <v>2.3E-2</v>
      </c>
      <c r="AW79" s="20"/>
      <c r="AX79" s="132">
        <f t="shared" si="182"/>
        <v>6.9999999999999993E-3</v>
      </c>
      <c r="AY79" s="132">
        <f t="shared" si="183"/>
        <v>2.3E-2</v>
      </c>
      <c r="AZ79" s="20"/>
      <c r="BA79" s="132">
        <f t="shared" si="184"/>
        <v>6.9999999999999993E-3</v>
      </c>
      <c r="BB79" s="132">
        <f t="shared" si="185"/>
        <v>2.3E-2</v>
      </c>
      <c r="BC79" s="20"/>
      <c r="BD79" s="132">
        <f t="shared" si="186"/>
        <v>6.9999999999999993E-3</v>
      </c>
      <c r="BE79" s="132">
        <f t="shared" si="187"/>
        <v>2.3E-2</v>
      </c>
      <c r="BF79" s="20"/>
      <c r="BG79" s="132">
        <f t="shared" si="188"/>
        <v>6.9999999999999993E-3</v>
      </c>
      <c r="BH79" s="132">
        <f t="shared" si="189"/>
        <v>2.3E-2</v>
      </c>
      <c r="BI79" s="20"/>
      <c r="BJ79" s="132">
        <f t="shared" si="190"/>
        <v>6.9999999999999993E-3</v>
      </c>
      <c r="BK79" s="132">
        <f t="shared" si="191"/>
        <v>2.3E-2</v>
      </c>
      <c r="BL79" s="20"/>
      <c r="BM79" s="132">
        <f t="shared" si="192"/>
        <v>6.9999999999999993E-3</v>
      </c>
      <c r="BN79" s="132">
        <f t="shared" si="193"/>
        <v>2.3E-2</v>
      </c>
      <c r="BO79" s="20"/>
      <c r="BP79" s="132">
        <f t="shared" si="194"/>
        <v>6.9999999999999993E-3</v>
      </c>
      <c r="BQ79" s="132">
        <f t="shared" si="195"/>
        <v>2.3E-2</v>
      </c>
      <c r="BR79" s="20"/>
      <c r="BS79" s="132">
        <f t="shared" si="196"/>
        <v>6.9999999999999993E-3</v>
      </c>
      <c r="BT79" s="132">
        <f t="shared" si="197"/>
        <v>2.3E-2</v>
      </c>
      <c r="BU79" s="20"/>
      <c r="BV79" s="132">
        <f t="shared" si="198"/>
        <v>6.9999999999999993E-3</v>
      </c>
      <c r="BW79" s="132">
        <f t="shared" si="199"/>
        <v>2.3E-2</v>
      </c>
      <c r="BY79" s="132"/>
      <c r="BZ79" s="132"/>
      <c r="CA79" s="132"/>
      <c r="CB79" s="132"/>
    </row>
    <row r="80" spans="1:80">
      <c r="A80" s="140" t="s">
        <v>128</v>
      </c>
      <c r="B80" s="65">
        <f t="shared" si="202"/>
        <v>6.9999999999999993E-3</v>
      </c>
      <c r="C80" s="65">
        <f t="shared" si="202"/>
        <v>2.3E-2</v>
      </c>
      <c r="D80" s="20">
        <v>1.7402589583704052E-4</v>
      </c>
      <c r="E80" s="132">
        <f t="shared" si="152"/>
        <v>7.1740258958370396E-3</v>
      </c>
      <c r="F80" s="132">
        <f t="shared" si="153"/>
        <v>2.3174025895837041E-2</v>
      </c>
      <c r="G80" s="20">
        <v>2.4207234950482888E-4</v>
      </c>
      <c r="H80" s="132">
        <f t="shared" si="154"/>
        <v>7.2420723495048283E-3</v>
      </c>
      <c r="I80" s="132">
        <f t="shared" si="155"/>
        <v>2.3242072349504827E-2</v>
      </c>
      <c r="J80" s="20">
        <v>5.5511049351774841E-4</v>
      </c>
      <c r="K80" s="132">
        <f t="shared" si="156"/>
        <v>7.5551104935177478E-3</v>
      </c>
      <c r="L80" s="132">
        <f t="shared" si="157"/>
        <v>2.3555110493517748E-2</v>
      </c>
      <c r="M80" s="20">
        <v>1.4654622698815695E-4</v>
      </c>
      <c r="N80" s="132">
        <f t="shared" si="158"/>
        <v>7.1465462269881559E-3</v>
      </c>
      <c r="O80" s="132">
        <f t="shared" si="159"/>
        <v>2.3146546226988158E-2</v>
      </c>
      <c r="P80" s="20">
        <v>2.3527488978822582E-4</v>
      </c>
      <c r="Q80" s="132">
        <f t="shared" si="160"/>
        <v>7.2352748897882247E-3</v>
      </c>
      <c r="R80" s="132">
        <f t="shared" si="161"/>
        <v>2.3235274889788226E-2</v>
      </c>
      <c r="S80" s="20">
        <v>2.6352624766354791E-4</v>
      </c>
      <c r="T80" s="132">
        <f t="shared" si="162"/>
        <v>7.263526247663547E-3</v>
      </c>
      <c r="U80" s="132">
        <f t="shared" si="163"/>
        <v>2.3263526247663549E-2</v>
      </c>
      <c r="V80" s="20">
        <v>1.7402589583704052E-4</v>
      </c>
      <c r="W80" s="132">
        <f t="shared" si="164"/>
        <v>7.1740258958370396E-3</v>
      </c>
      <c r="X80" s="132">
        <f t="shared" si="165"/>
        <v>2.3174025895837041E-2</v>
      </c>
      <c r="Y80" s="20">
        <v>2.4207234950482888E-4</v>
      </c>
      <c r="Z80" s="132">
        <f t="shared" si="166"/>
        <v>7.2420723495048283E-3</v>
      </c>
      <c r="AA80" s="132">
        <f t="shared" si="167"/>
        <v>2.3242072349504827E-2</v>
      </c>
      <c r="AB80" s="20">
        <v>5.5511049351774841E-4</v>
      </c>
      <c r="AC80" s="132">
        <f t="shared" si="168"/>
        <v>7.5551104935177478E-3</v>
      </c>
      <c r="AD80" s="132">
        <f t="shared" si="169"/>
        <v>2.3555110493517748E-2</v>
      </c>
      <c r="AE80" s="20">
        <v>1.4654622698815695E-4</v>
      </c>
      <c r="AF80" s="132">
        <f t="shared" si="170"/>
        <v>7.1465462269881559E-3</v>
      </c>
      <c r="AG80" s="132">
        <f t="shared" si="171"/>
        <v>2.3146546226988158E-2</v>
      </c>
      <c r="AH80" s="20">
        <v>2.3527488978822582E-4</v>
      </c>
      <c r="AI80" s="132">
        <f t="shared" si="172"/>
        <v>7.2352748897882247E-3</v>
      </c>
      <c r="AJ80" s="132">
        <f t="shared" si="173"/>
        <v>2.3235274889788226E-2</v>
      </c>
      <c r="AK80" s="20">
        <v>2.6352624766354791E-4</v>
      </c>
      <c r="AL80" s="132">
        <f t="shared" si="174"/>
        <v>7.263526247663547E-3</v>
      </c>
      <c r="AM80" s="132">
        <f t="shared" si="175"/>
        <v>2.3263526247663549E-2</v>
      </c>
      <c r="AN80" s="20"/>
      <c r="AO80" s="132">
        <f t="shared" si="176"/>
        <v>6.9999999999999993E-3</v>
      </c>
      <c r="AP80" s="132">
        <f t="shared" si="177"/>
        <v>2.3E-2</v>
      </c>
      <c r="AQ80" s="20"/>
      <c r="AR80" s="132">
        <f t="shared" si="178"/>
        <v>6.9999999999999993E-3</v>
      </c>
      <c r="AS80" s="132">
        <f t="shared" si="179"/>
        <v>2.3E-2</v>
      </c>
      <c r="AT80" s="20"/>
      <c r="AU80" s="132">
        <f t="shared" si="180"/>
        <v>6.9999999999999993E-3</v>
      </c>
      <c r="AV80" s="132">
        <f t="shared" si="181"/>
        <v>2.3E-2</v>
      </c>
      <c r="AW80" s="20"/>
      <c r="AX80" s="132">
        <f t="shared" si="182"/>
        <v>6.9999999999999993E-3</v>
      </c>
      <c r="AY80" s="132">
        <f t="shared" si="183"/>
        <v>2.3E-2</v>
      </c>
      <c r="AZ80" s="20"/>
      <c r="BA80" s="132">
        <f t="shared" si="184"/>
        <v>6.9999999999999993E-3</v>
      </c>
      <c r="BB80" s="132">
        <f t="shared" si="185"/>
        <v>2.3E-2</v>
      </c>
      <c r="BC80" s="20"/>
      <c r="BD80" s="132">
        <f t="shared" si="186"/>
        <v>6.9999999999999993E-3</v>
      </c>
      <c r="BE80" s="132">
        <f t="shared" si="187"/>
        <v>2.3E-2</v>
      </c>
      <c r="BF80" s="20"/>
      <c r="BG80" s="132">
        <f t="shared" si="188"/>
        <v>6.9999999999999993E-3</v>
      </c>
      <c r="BH80" s="132">
        <f t="shared" si="189"/>
        <v>2.3E-2</v>
      </c>
      <c r="BI80" s="20"/>
      <c r="BJ80" s="132">
        <f t="shared" si="190"/>
        <v>6.9999999999999993E-3</v>
      </c>
      <c r="BK80" s="132">
        <f t="shared" si="191"/>
        <v>2.3E-2</v>
      </c>
      <c r="BL80" s="20"/>
      <c r="BM80" s="132">
        <f t="shared" si="192"/>
        <v>6.9999999999999993E-3</v>
      </c>
      <c r="BN80" s="132">
        <f t="shared" si="193"/>
        <v>2.3E-2</v>
      </c>
      <c r="BO80" s="20"/>
      <c r="BP80" s="132">
        <f t="shared" si="194"/>
        <v>6.9999999999999993E-3</v>
      </c>
      <c r="BQ80" s="132">
        <f t="shared" si="195"/>
        <v>2.3E-2</v>
      </c>
      <c r="BR80" s="20"/>
      <c r="BS80" s="132">
        <f t="shared" si="196"/>
        <v>6.9999999999999993E-3</v>
      </c>
      <c r="BT80" s="132">
        <f t="shared" si="197"/>
        <v>2.3E-2</v>
      </c>
      <c r="BU80" s="20"/>
      <c r="BV80" s="132">
        <f t="shared" si="198"/>
        <v>6.9999999999999993E-3</v>
      </c>
      <c r="BW80" s="132">
        <f t="shared" si="199"/>
        <v>2.3E-2</v>
      </c>
      <c r="BY80" s="132"/>
      <c r="BZ80" s="132"/>
      <c r="CA80" s="132"/>
      <c r="CB80" s="132"/>
    </row>
    <row r="81" spans="1:80">
      <c r="A81" s="85" t="s">
        <v>57</v>
      </c>
      <c r="B81" s="163">
        <f>B33</f>
        <v>6.9999999999999993E-3</v>
      </c>
      <c r="C81" s="163">
        <f>C33</f>
        <v>2.3E-2</v>
      </c>
      <c r="D81" s="149">
        <v>2.7702001404675762E-2</v>
      </c>
      <c r="E81" s="132">
        <f t="shared" si="152"/>
        <v>3.4702001404675761E-2</v>
      </c>
      <c r="F81" s="132">
        <f t="shared" si="153"/>
        <v>5.0702001404675762E-2</v>
      </c>
      <c r="G81" s="149">
        <v>3.1470981883634661E-2</v>
      </c>
      <c r="H81" s="132">
        <f t="shared" si="154"/>
        <v>3.847098188363466E-2</v>
      </c>
      <c r="I81" s="132">
        <f t="shared" si="155"/>
        <v>5.447098188363466E-2</v>
      </c>
      <c r="J81" s="149">
        <v>2.9826302536692828E-2</v>
      </c>
      <c r="K81" s="132">
        <f t="shared" si="156"/>
        <v>3.6826302536692827E-2</v>
      </c>
      <c r="L81" s="132">
        <f t="shared" si="157"/>
        <v>5.2826302536692828E-2</v>
      </c>
      <c r="M81" s="149">
        <v>2.1465507955755685E-2</v>
      </c>
      <c r="N81" s="132">
        <f t="shared" si="158"/>
        <v>2.8465507955755684E-2</v>
      </c>
      <c r="O81" s="132">
        <f t="shared" si="159"/>
        <v>4.4465507955755684E-2</v>
      </c>
      <c r="P81" s="149">
        <v>2.0827488340719208E-2</v>
      </c>
      <c r="Q81" s="132">
        <f t="shared" si="160"/>
        <v>2.7827488340719207E-2</v>
      </c>
      <c r="R81" s="132">
        <f t="shared" si="161"/>
        <v>4.3827488340719208E-2</v>
      </c>
      <c r="S81" s="149">
        <v>2.9989627817589029E-2</v>
      </c>
      <c r="T81" s="132">
        <f t="shared" si="162"/>
        <v>3.6989627817589028E-2</v>
      </c>
      <c r="U81" s="132">
        <f t="shared" si="163"/>
        <v>5.2989627817589029E-2</v>
      </c>
      <c r="V81" s="149">
        <v>2.7702001404675762E-2</v>
      </c>
      <c r="W81" s="132">
        <f t="shared" si="164"/>
        <v>3.4702001404675761E-2</v>
      </c>
      <c r="X81" s="132">
        <f t="shared" si="165"/>
        <v>5.0702001404675762E-2</v>
      </c>
      <c r="Y81" s="149">
        <v>3.1470981883634661E-2</v>
      </c>
      <c r="Z81" s="132">
        <f t="shared" si="166"/>
        <v>3.847098188363466E-2</v>
      </c>
      <c r="AA81" s="132">
        <f t="shared" si="167"/>
        <v>5.447098188363466E-2</v>
      </c>
      <c r="AB81" s="149">
        <v>2.9826302536692828E-2</v>
      </c>
      <c r="AC81" s="132">
        <f t="shared" si="168"/>
        <v>3.6826302536692827E-2</v>
      </c>
      <c r="AD81" s="132">
        <f t="shared" si="169"/>
        <v>5.2826302536692828E-2</v>
      </c>
      <c r="AE81" s="149">
        <v>2.1465507955755685E-2</v>
      </c>
      <c r="AF81" s="132">
        <f t="shared" si="170"/>
        <v>2.8465507955755684E-2</v>
      </c>
      <c r="AG81" s="132">
        <f t="shared" si="171"/>
        <v>4.4465507955755684E-2</v>
      </c>
      <c r="AH81" s="149">
        <v>2.0827488340719208E-2</v>
      </c>
      <c r="AI81" s="132">
        <f t="shared" si="172"/>
        <v>2.7827488340719207E-2</v>
      </c>
      <c r="AJ81" s="132">
        <f t="shared" si="173"/>
        <v>4.3827488340719208E-2</v>
      </c>
      <c r="AK81" s="149">
        <v>2.9989627817589029E-2</v>
      </c>
      <c r="AL81" s="132">
        <f t="shared" si="174"/>
        <v>3.6989627817589028E-2</v>
      </c>
      <c r="AM81" s="132">
        <f t="shared" si="175"/>
        <v>5.2989627817589029E-2</v>
      </c>
      <c r="AN81" s="149"/>
      <c r="AO81" s="132">
        <f t="shared" si="176"/>
        <v>6.9999999999999993E-3</v>
      </c>
      <c r="AP81" s="132">
        <f t="shared" si="177"/>
        <v>2.3E-2</v>
      </c>
      <c r="AQ81" s="149"/>
      <c r="AR81" s="132">
        <f t="shared" si="178"/>
        <v>6.9999999999999993E-3</v>
      </c>
      <c r="AS81" s="132">
        <f t="shared" si="179"/>
        <v>2.3E-2</v>
      </c>
      <c r="AT81" s="149"/>
      <c r="AU81" s="132">
        <f t="shared" si="180"/>
        <v>6.9999999999999993E-3</v>
      </c>
      <c r="AV81" s="132">
        <f t="shared" si="181"/>
        <v>2.3E-2</v>
      </c>
      <c r="AW81" s="149"/>
      <c r="AX81" s="132">
        <f t="shared" si="182"/>
        <v>6.9999999999999993E-3</v>
      </c>
      <c r="AY81" s="132">
        <f t="shared" si="183"/>
        <v>2.3E-2</v>
      </c>
      <c r="AZ81" s="149"/>
      <c r="BA81" s="132">
        <f t="shared" si="184"/>
        <v>6.9999999999999993E-3</v>
      </c>
      <c r="BB81" s="132">
        <f t="shared" si="185"/>
        <v>2.3E-2</v>
      </c>
      <c r="BC81" s="149"/>
      <c r="BD81" s="132">
        <f t="shared" si="186"/>
        <v>6.9999999999999993E-3</v>
      </c>
      <c r="BE81" s="132">
        <f t="shared" si="187"/>
        <v>2.3E-2</v>
      </c>
      <c r="BF81" s="149"/>
      <c r="BG81" s="132">
        <f t="shared" si="188"/>
        <v>6.9999999999999993E-3</v>
      </c>
      <c r="BH81" s="132">
        <f t="shared" si="189"/>
        <v>2.3E-2</v>
      </c>
      <c r="BI81" s="149"/>
      <c r="BJ81" s="132">
        <f t="shared" si="190"/>
        <v>6.9999999999999993E-3</v>
      </c>
      <c r="BK81" s="132">
        <f t="shared" si="191"/>
        <v>2.3E-2</v>
      </c>
      <c r="BL81" s="149"/>
      <c r="BM81" s="132">
        <f t="shared" si="192"/>
        <v>6.9999999999999993E-3</v>
      </c>
      <c r="BN81" s="132">
        <f t="shared" si="193"/>
        <v>2.3E-2</v>
      </c>
      <c r="BO81" s="149"/>
      <c r="BP81" s="132">
        <f t="shared" si="194"/>
        <v>6.9999999999999993E-3</v>
      </c>
      <c r="BQ81" s="132">
        <f t="shared" si="195"/>
        <v>2.3E-2</v>
      </c>
      <c r="BR81" s="149"/>
      <c r="BS81" s="132">
        <f t="shared" si="196"/>
        <v>6.9999999999999993E-3</v>
      </c>
      <c r="BT81" s="132">
        <f t="shared" si="197"/>
        <v>2.3E-2</v>
      </c>
      <c r="BU81" s="149"/>
      <c r="BV81" s="132">
        <f t="shared" si="198"/>
        <v>6.9999999999999993E-3</v>
      </c>
      <c r="BW81" s="132">
        <f t="shared" si="199"/>
        <v>2.3E-2</v>
      </c>
      <c r="BY81" s="132"/>
      <c r="BZ81" s="132"/>
      <c r="CA81" s="132"/>
      <c r="CB81" s="132"/>
    </row>
    <row r="82" spans="1:80">
      <c r="A82" s="141" t="s">
        <v>129</v>
      </c>
      <c r="B82" s="65">
        <f t="shared" ref="B82:C84" si="203">B83</f>
        <v>1.4999999999999999E-2</v>
      </c>
      <c r="C82" s="65">
        <f t="shared" si="203"/>
        <v>1.0999999999999999E-2</v>
      </c>
      <c r="D82" s="21">
        <v>1.39997331721679E-2</v>
      </c>
      <c r="E82" s="132">
        <f t="shared" si="152"/>
        <v>2.8999733172167898E-2</v>
      </c>
      <c r="F82" s="132">
        <f t="shared" si="153"/>
        <v>2.4999733172167901E-2</v>
      </c>
      <c r="G82" s="21">
        <v>1.703579780617992E-2</v>
      </c>
      <c r="H82" s="132">
        <f t="shared" si="154"/>
        <v>3.2035797806179919E-2</v>
      </c>
      <c r="I82" s="132">
        <f t="shared" si="155"/>
        <v>2.8035797806179919E-2</v>
      </c>
      <c r="J82" s="21">
        <v>1.9299837245301356E-2</v>
      </c>
      <c r="K82" s="132">
        <f t="shared" si="156"/>
        <v>3.4299837245301355E-2</v>
      </c>
      <c r="L82" s="132">
        <f t="shared" si="157"/>
        <v>3.0299837245301355E-2</v>
      </c>
      <c r="M82" s="21">
        <v>1.2617032713018731E-2</v>
      </c>
      <c r="N82" s="132">
        <f t="shared" si="158"/>
        <v>2.7617032713018731E-2</v>
      </c>
      <c r="O82" s="132">
        <f t="shared" si="159"/>
        <v>2.361703271301873E-2</v>
      </c>
      <c r="P82" s="21">
        <v>1.0781271130741824E-2</v>
      </c>
      <c r="Q82" s="132">
        <f t="shared" si="160"/>
        <v>2.5781271130741822E-2</v>
      </c>
      <c r="R82" s="132">
        <f t="shared" si="161"/>
        <v>2.1781271130741825E-2</v>
      </c>
      <c r="S82" s="21">
        <v>1.3873781617146407E-2</v>
      </c>
      <c r="T82" s="132">
        <f t="shared" si="162"/>
        <v>2.8873781617146405E-2</v>
      </c>
      <c r="U82" s="132">
        <f t="shared" si="163"/>
        <v>2.4873781617146408E-2</v>
      </c>
      <c r="V82" s="21">
        <v>1.39997331721679E-2</v>
      </c>
      <c r="W82" s="132">
        <f t="shared" si="164"/>
        <v>2.8999733172167898E-2</v>
      </c>
      <c r="X82" s="132">
        <f t="shared" si="165"/>
        <v>2.4999733172167901E-2</v>
      </c>
      <c r="Y82" s="21">
        <v>1.703579780617992E-2</v>
      </c>
      <c r="Z82" s="132">
        <f t="shared" si="166"/>
        <v>3.2035797806179919E-2</v>
      </c>
      <c r="AA82" s="132">
        <f t="shared" si="167"/>
        <v>2.8035797806179919E-2</v>
      </c>
      <c r="AB82" s="21">
        <v>1.9299837245301356E-2</v>
      </c>
      <c r="AC82" s="132">
        <f t="shared" si="168"/>
        <v>3.4299837245301355E-2</v>
      </c>
      <c r="AD82" s="132">
        <f t="shared" si="169"/>
        <v>3.0299837245301355E-2</v>
      </c>
      <c r="AE82" s="21">
        <v>1.2617032713018731E-2</v>
      </c>
      <c r="AF82" s="132">
        <f t="shared" si="170"/>
        <v>2.7617032713018731E-2</v>
      </c>
      <c r="AG82" s="132">
        <f t="shared" si="171"/>
        <v>2.361703271301873E-2</v>
      </c>
      <c r="AH82" s="21">
        <v>1.0781271130741824E-2</v>
      </c>
      <c r="AI82" s="132">
        <f t="shared" si="172"/>
        <v>2.5781271130741822E-2</v>
      </c>
      <c r="AJ82" s="132">
        <f t="shared" si="173"/>
        <v>2.1781271130741825E-2</v>
      </c>
      <c r="AK82" s="21">
        <v>1.3873781617146407E-2</v>
      </c>
      <c r="AL82" s="132">
        <f t="shared" si="174"/>
        <v>2.8873781617146405E-2</v>
      </c>
      <c r="AM82" s="132">
        <f t="shared" si="175"/>
        <v>2.4873781617146408E-2</v>
      </c>
      <c r="AN82" s="21"/>
      <c r="AO82" s="132">
        <f t="shared" si="176"/>
        <v>1.4999999999999999E-2</v>
      </c>
      <c r="AP82" s="132">
        <f t="shared" si="177"/>
        <v>1.0999999999999999E-2</v>
      </c>
      <c r="AQ82" s="21"/>
      <c r="AR82" s="132">
        <f t="shared" si="178"/>
        <v>1.4999999999999999E-2</v>
      </c>
      <c r="AS82" s="132">
        <f t="shared" si="179"/>
        <v>1.0999999999999999E-2</v>
      </c>
      <c r="AT82" s="21"/>
      <c r="AU82" s="132">
        <f t="shared" si="180"/>
        <v>1.4999999999999999E-2</v>
      </c>
      <c r="AV82" s="132">
        <f t="shared" si="181"/>
        <v>1.0999999999999999E-2</v>
      </c>
      <c r="AW82" s="21"/>
      <c r="AX82" s="132">
        <f t="shared" si="182"/>
        <v>1.4999999999999999E-2</v>
      </c>
      <c r="AY82" s="132">
        <f t="shared" si="183"/>
        <v>1.0999999999999999E-2</v>
      </c>
      <c r="AZ82" s="21"/>
      <c r="BA82" s="132">
        <f t="shared" si="184"/>
        <v>1.4999999999999999E-2</v>
      </c>
      <c r="BB82" s="132">
        <f t="shared" si="185"/>
        <v>1.0999999999999999E-2</v>
      </c>
      <c r="BC82" s="21"/>
      <c r="BD82" s="132">
        <f t="shared" si="186"/>
        <v>1.4999999999999999E-2</v>
      </c>
      <c r="BE82" s="132">
        <f t="shared" si="187"/>
        <v>1.0999999999999999E-2</v>
      </c>
      <c r="BF82" s="21"/>
      <c r="BG82" s="132">
        <f t="shared" si="188"/>
        <v>1.4999999999999999E-2</v>
      </c>
      <c r="BH82" s="132">
        <f t="shared" si="189"/>
        <v>1.0999999999999999E-2</v>
      </c>
      <c r="BI82" s="21"/>
      <c r="BJ82" s="132">
        <f t="shared" si="190"/>
        <v>1.4999999999999999E-2</v>
      </c>
      <c r="BK82" s="132">
        <f t="shared" si="191"/>
        <v>1.0999999999999999E-2</v>
      </c>
      <c r="BL82" s="21"/>
      <c r="BM82" s="132">
        <f t="shared" si="192"/>
        <v>1.4999999999999999E-2</v>
      </c>
      <c r="BN82" s="132">
        <f t="shared" si="193"/>
        <v>1.0999999999999999E-2</v>
      </c>
      <c r="BO82" s="21"/>
      <c r="BP82" s="132">
        <f t="shared" si="194"/>
        <v>1.4999999999999999E-2</v>
      </c>
      <c r="BQ82" s="132">
        <f t="shared" si="195"/>
        <v>1.0999999999999999E-2</v>
      </c>
      <c r="BR82" s="21"/>
      <c r="BS82" s="132">
        <f t="shared" si="196"/>
        <v>1.4999999999999999E-2</v>
      </c>
      <c r="BT82" s="132">
        <f t="shared" si="197"/>
        <v>1.0999999999999999E-2</v>
      </c>
      <c r="BU82" s="21"/>
      <c r="BV82" s="132">
        <f t="shared" si="198"/>
        <v>1.4999999999999999E-2</v>
      </c>
      <c r="BW82" s="132">
        <f t="shared" si="199"/>
        <v>1.0999999999999999E-2</v>
      </c>
      <c r="BY82" s="132"/>
      <c r="BZ82" s="132"/>
      <c r="CA82" s="132"/>
      <c r="CB82" s="132"/>
    </row>
    <row r="83" spans="1:80">
      <c r="A83" s="141" t="s">
        <v>130</v>
      </c>
      <c r="B83" s="65">
        <f t="shared" si="203"/>
        <v>1.4999999999999999E-2</v>
      </c>
      <c r="C83" s="65">
        <f t="shared" si="203"/>
        <v>1.0999999999999999E-2</v>
      </c>
      <c r="D83" s="21">
        <v>1.1388632243738855E-2</v>
      </c>
      <c r="E83" s="132">
        <f t="shared" si="152"/>
        <v>2.6388632243738854E-2</v>
      </c>
      <c r="F83" s="132">
        <f t="shared" si="153"/>
        <v>2.2388632243738854E-2</v>
      </c>
      <c r="G83" s="21">
        <v>1.334042851710367E-2</v>
      </c>
      <c r="H83" s="132">
        <f t="shared" si="154"/>
        <v>2.834042851710367E-2</v>
      </c>
      <c r="I83" s="132">
        <f t="shared" si="155"/>
        <v>2.434042851710367E-2</v>
      </c>
      <c r="J83" s="21">
        <v>1.3116712952671973E-2</v>
      </c>
      <c r="K83" s="132">
        <f t="shared" si="156"/>
        <v>2.8116712952671971E-2</v>
      </c>
      <c r="L83" s="132">
        <f t="shared" si="157"/>
        <v>2.4116712952671975E-2</v>
      </c>
      <c r="M83" s="21">
        <v>9.9213904249787852E-3</v>
      </c>
      <c r="N83" s="132">
        <f t="shared" si="158"/>
        <v>2.4921390424978783E-2</v>
      </c>
      <c r="O83" s="132">
        <f t="shared" si="159"/>
        <v>2.0921390424978786E-2</v>
      </c>
      <c r="P83" s="21">
        <v>9.5557009699377155E-3</v>
      </c>
      <c r="Q83" s="132">
        <f t="shared" si="160"/>
        <v>2.4555700969937713E-2</v>
      </c>
      <c r="R83" s="132">
        <f t="shared" si="161"/>
        <v>2.0555700969937717E-2</v>
      </c>
      <c r="S83" s="21">
        <v>1.1102650522520963E-2</v>
      </c>
      <c r="T83" s="132">
        <f t="shared" si="162"/>
        <v>2.6102650522520962E-2</v>
      </c>
      <c r="U83" s="132">
        <f t="shared" si="163"/>
        <v>2.2102650522520962E-2</v>
      </c>
      <c r="V83" s="21">
        <v>1.1388632243738855E-2</v>
      </c>
      <c r="W83" s="132">
        <f t="shared" si="164"/>
        <v>2.6388632243738854E-2</v>
      </c>
      <c r="X83" s="132">
        <f t="shared" si="165"/>
        <v>2.2388632243738854E-2</v>
      </c>
      <c r="Y83" s="21">
        <v>1.334042851710367E-2</v>
      </c>
      <c r="Z83" s="132">
        <f t="shared" si="166"/>
        <v>2.834042851710367E-2</v>
      </c>
      <c r="AA83" s="132">
        <f t="shared" si="167"/>
        <v>2.434042851710367E-2</v>
      </c>
      <c r="AB83" s="21">
        <v>1.3116712952671973E-2</v>
      </c>
      <c r="AC83" s="132">
        <f t="shared" si="168"/>
        <v>2.8116712952671971E-2</v>
      </c>
      <c r="AD83" s="132">
        <f t="shared" si="169"/>
        <v>2.4116712952671975E-2</v>
      </c>
      <c r="AE83" s="21">
        <v>9.9213904249787852E-3</v>
      </c>
      <c r="AF83" s="132">
        <f t="shared" si="170"/>
        <v>2.4921390424978783E-2</v>
      </c>
      <c r="AG83" s="132">
        <f t="shared" si="171"/>
        <v>2.0921390424978786E-2</v>
      </c>
      <c r="AH83" s="21">
        <v>9.5557009699377155E-3</v>
      </c>
      <c r="AI83" s="132">
        <f t="shared" si="172"/>
        <v>2.4555700969937713E-2</v>
      </c>
      <c r="AJ83" s="132">
        <f t="shared" si="173"/>
        <v>2.0555700969937717E-2</v>
      </c>
      <c r="AK83" s="21">
        <v>1.1102650522520963E-2</v>
      </c>
      <c r="AL83" s="132">
        <f t="shared" si="174"/>
        <v>2.6102650522520962E-2</v>
      </c>
      <c r="AM83" s="132">
        <f t="shared" si="175"/>
        <v>2.2102650522520962E-2</v>
      </c>
      <c r="AN83" s="21"/>
      <c r="AO83" s="132">
        <f t="shared" si="176"/>
        <v>1.4999999999999999E-2</v>
      </c>
      <c r="AP83" s="132">
        <f t="shared" si="177"/>
        <v>1.0999999999999999E-2</v>
      </c>
      <c r="AQ83" s="21"/>
      <c r="AR83" s="132">
        <f t="shared" si="178"/>
        <v>1.4999999999999999E-2</v>
      </c>
      <c r="AS83" s="132">
        <f t="shared" si="179"/>
        <v>1.0999999999999999E-2</v>
      </c>
      <c r="AT83" s="21"/>
      <c r="AU83" s="132">
        <f t="shared" si="180"/>
        <v>1.4999999999999999E-2</v>
      </c>
      <c r="AV83" s="132">
        <f t="shared" si="181"/>
        <v>1.0999999999999999E-2</v>
      </c>
      <c r="AW83" s="21"/>
      <c r="AX83" s="132">
        <f t="shared" si="182"/>
        <v>1.4999999999999999E-2</v>
      </c>
      <c r="AY83" s="132">
        <f t="shared" si="183"/>
        <v>1.0999999999999999E-2</v>
      </c>
      <c r="AZ83" s="21"/>
      <c r="BA83" s="132">
        <f t="shared" si="184"/>
        <v>1.4999999999999999E-2</v>
      </c>
      <c r="BB83" s="132">
        <f t="shared" si="185"/>
        <v>1.0999999999999999E-2</v>
      </c>
      <c r="BC83" s="21"/>
      <c r="BD83" s="132">
        <f t="shared" si="186"/>
        <v>1.4999999999999999E-2</v>
      </c>
      <c r="BE83" s="132">
        <f t="shared" si="187"/>
        <v>1.0999999999999999E-2</v>
      </c>
      <c r="BF83" s="21"/>
      <c r="BG83" s="132">
        <f t="shared" si="188"/>
        <v>1.4999999999999999E-2</v>
      </c>
      <c r="BH83" s="132">
        <f t="shared" si="189"/>
        <v>1.0999999999999999E-2</v>
      </c>
      <c r="BI83" s="21"/>
      <c r="BJ83" s="132">
        <f t="shared" si="190"/>
        <v>1.4999999999999999E-2</v>
      </c>
      <c r="BK83" s="132">
        <f t="shared" si="191"/>
        <v>1.0999999999999999E-2</v>
      </c>
      <c r="BL83" s="21"/>
      <c r="BM83" s="132">
        <f t="shared" si="192"/>
        <v>1.4999999999999999E-2</v>
      </c>
      <c r="BN83" s="132">
        <f t="shared" si="193"/>
        <v>1.0999999999999999E-2</v>
      </c>
      <c r="BO83" s="21"/>
      <c r="BP83" s="132">
        <f t="shared" si="194"/>
        <v>1.4999999999999999E-2</v>
      </c>
      <c r="BQ83" s="132">
        <f t="shared" si="195"/>
        <v>1.0999999999999999E-2</v>
      </c>
      <c r="BR83" s="21"/>
      <c r="BS83" s="132">
        <f t="shared" si="196"/>
        <v>1.4999999999999999E-2</v>
      </c>
      <c r="BT83" s="132">
        <f t="shared" si="197"/>
        <v>1.0999999999999999E-2</v>
      </c>
      <c r="BU83" s="21"/>
      <c r="BV83" s="132">
        <f t="shared" si="198"/>
        <v>1.4999999999999999E-2</v>
      </c>
      <c r="BW83" s="132">
        <f t="shared" si="199"/>
        <v>1.0999999999999999E-2</v>
      </c>
      <c r="BY83" s="132"/>
      <c r="BZ83" s="132"/>
      <c r="CA83" s="132"/>
      <c r="CB83" s="132"/>
    </row>
    <row r="84" spans="1:80">
      <c r="A84" s="141" t="s">
        <v>131</v>
      </c>
      <c r="B84" s="65">
        <f t="shared" si="203"/>
        <v>1.4999999999999999E-2</v>
      </c>
      <c r="C84" s="65">
        <f t="shared" si="203"/>
        <v>1.0999999999999999E-2</v>
      </c>
      <c r="D84" s="21">
        <v>1.4493845592896612E-3</v>
      </c>
      <c r="E84" s="132">
        <f t="shared" si="152"/>
        <v>1.6449384559289661E-2</v>
      </c>
      <c r="F84" s="132">
        <f t="shared" si="153"/>
        <v>1.2449384559289661E-2</v>
      </c>
      <c r="G84" s="21">
        <v>1.6964332163200199E-3</v>
      </c>
      <c r="H84" s="132">
        <f t="shared" si="154"/>
        <v>1.6696433216320021E-2</v>
      </c>
      <c r="I84" s="132">
        <f t="shared" si="155"/>
        <v>1.2696433216320019E-2</v>
      </c>
      <c r="J84" s="21">
        <v>2.4145899598559846E-3</v>
      </c>
      <c r="K84" s="132">
        <f t="shared" si="156"/>
        <v>1.7414589959855984E-2</v>
      </c>
      <c r="L84" s="132">
        <f t="shared" si="157"/>
        <v>1.3414589959855984E-2</v>
      </c>
      <c r="M84" s="21">
        <v>1.3045074210552485E-3</v>
      </c>
      <c r="N84" s="132">
        <f t="shared" si="158"/>
        <v>1.6304507421055249E-2</v>
      </c>
      <c r="O84" s="132">
        <f t="shared" si="159"/>
        <v>1.2304507421055247E-2</v>
      </c>
      <c r="P84" s="21">
        <v>1.0794239038052985E-3</v>
      </c>
      <c r="Q84" s="132">
        <f t="shared" si="160"/>
        <v>1.6079423903805297E-2</v>
      </c>
      <c r="R84" s="132">
        <f t="shared" si="161"/>
        <v>1.2079423903805299E-2</v>
      </c>
      <c r="S84" s="21">
        <v>1.607804466932569E-3</v>
      </c>
      <c r="T84" s="132">
        <f t="shared" si="162"/>
        <v>1.6607804466932569E-2</v>
      </c>
      <c r="U84" s="132">
        <f t="shared" si="163"/>
        <v>1.2607804466932569E-2</v>
      </c>
      <c r="V84" s="21">
        <v>1.4493845592896612E-3</v>
      </c>
      <c r="W84" s="132">
        <f t="shared" si="164"/>
        <v>1.6449384559289661E-2</v>
      </c>
      <c r="X84" s="132">
        <f t="shared" si="165"/>
        <v>1.2449384559289661E-2</v>
      </c>
      <c r="Y84" s="21">
        <v>1.6964332163200199E-3</v>
      </c>
      <c r="Z84" s="132">
        <f t="shared" si="166"/>
        <v>1.6696433216320021E-2</v>
      </c>
      <c r="AA84" s="132">
        <f t="shared" si="167"/>
        <v>1.2696433216320019E-2</v>
      </c>
      <c r="AB84" s="21">
        <v>2.4145899598559846E-3</v>
      </c>
      <c r="AC84" s="132">
        <f t="shared" si="168"/>
        <v>1.7414589959855984E-2</v>
      </c>
      <c r="AD84" s="132">
        <f t="shared" si="169"/>
        <v>1.3414589959855984E-2</v>
      </c>
      <c r="AE84" s="21">
        <v>1.3045074210552485E-3</v>
      </c>
      <c r="AF84" s="132">
        <f t="shared" si="170"/>
        <v>1.6304507421055249E-2</v>
      </c>
      <c r="AG84" s="132">
        <f t="shared" si="171"/>
        <v>1.2304507421055247E-2</v>
      </c>
      <c r="AH84" s="21">
        <v>1.0794239038052985E-3</v>
      </c>
      <c r="AI84" s="132">
        <f t="shared" si="172"/>
        <v>1.6079423903805297E-2</v>
      </c>
      <c r="AJ84" s="132">
        <f t="shared" si="173"/>
        <v>1.2079423903805299E-2</v>
      </c>
      <c r="AK84" s="21">
        <v>1.607804466932569E-3</v>
      </c>
      <c r="AL84" s="132">
        <f t="shared" si="174"/>
        <v>1.6607804466932569E-2</v>
      </c>
      <c r="AM84" s="132">
        <f t="shared" si="175"/>
        <v>1.2607804466932569E-2</v>
      </c>
      <c r="AN84" s="21"/>
      <c r="AO84" s="132">
        <f t="shared" si="176"/>
        <v>1.4999999999999999E-2</v>
      </c>
      <c r="AP84" s="132">
        <f t="shared" si="177"/>
        <v>1.0999999999999999E-2</v>
      </c>
      <c r="AQ84" s="21"/>
      <c r="AR84" s="132">
        <f t="shared" si="178"/>
        <v>1.4999999999999999E-2</v>
      </c>
      <c r="AS84" s="132">
        <f t="shared" si="179"/>
        <v>1.0999999999999999E-2</v>
      </c>
      <c r="AT84" s="21"/>
      <c r="AU84" s="132">
        <f t="shared" si="180"/>
        <v>1.4999999999999999E-2</v>
      </c>
      <c r="AV84" s="132">
        <f t="shared" si="181"/>
        <v>1.0999999999999999E-2</v>
      </c>
      <c r="AW84" s="21"/>
      <c r="AX84" s="132">
        <f t="shared" si="182"/>
        <v>1.4999999999999999E-2</v>
      </c>
      <c r="AY84" s="132">
        <f t="shared" si="183"/>
        <v>1.0999999999999999E-2</v>
      </c>
      <c r="AZ84" s="21"/>
      <c r="BA84" s="132">
        <f t="shared" si="184"/>
        <v>1.4999999999999999E-2</v>
      </c>
      <c r="BB84" s="132">
        <f t="shared" si="185"/>
        <v>1.0999999999999999E-2</v>
      </c>
      <c r="BC84" s="21"/>
      <c r="BD84" s="132">
        <f t="shared" si="186"/>
        <v>1.4999999999999999E-2</v>
      </c>
      <c r="BE84" s="132">
        <f t="shared" si="187"/>
        <v>1.0999999999999999E-2</v>
      </c>
      <c r="BF84" s="21"/>
      <c r="BG84" s="132">
        <f t="shared" si="188"/>
        <v>1.4999999999999999E-2</v>
      </c>
      <c r="BH84" s="132">
        <f t="shared" si="189"/>
        <v>1.0999999999999999E-2</v>
      </c>
      <c r="BI84" s="21"/>
      <c r="BJ84" s="132">
        <f t="shared" si="190"/>
        <v>1.4999999999999999E-2</v>
      </c>
      <c r="BK84" s="132">
        <f t="shared" si="191"/>
        <v>1.0999999999999999E-2</v>
      </c>
      <c r="BL84" s="21"/>
      <c r="BM84" s="132">
        <f t="shared" si="192"/>
        <v>1.4999999999999999E-2</v>
      </c>
      <c r="BN84" s="132">
        <f t="shared" si="193"/>
        <v>1.0999999999999999E-2</v>
      </c>
      <c r="BO84" s="21"/>
      <c r="BP84" s="132">
        <f t="shared" si="194"/>
        <v>1.4999999999999999E-2</v>
      </c>
      <c r="BQ84" s="132">
        <f t="shared" si="195"/>
        <v>1.0999999999999999E-2</v>
      </c>
      <c r="BR84" s="21"/>
      <c r="BS84" s="132">
        <f t="shared" si="196"/>
        <v>1.4999999999999999E-2</v>
      </c>
      <c r="BT84" s="132">
        <f t="shared" si="197"/>
        <v>1.0999999999999999E-2</v>
      </c>
      <c r="BU84" s="21"/>
      <c r="BV84" s="132">
        <f t="shared" si="198"/>
        <v>1.4999999999999999E-2</v>
      </c>
      <c r="BW84" s="132">
        <f t="shared" si="199"/>
        <v>1.0999999999999999E-2</v>
      </c>
      <c r="BY84" s="132"/>
      <c r="BZ84" s="132"/>
      <c r="CA84" s="132"/>
      <c r="CB84" s="132"/>
    </row>
    <row r="85" spans="1:80">
      <c r="A85" s="86" t="s">
        <v>58</v>
      </c>
      <c r="B85" s="158">
        <f>B34</f>
        <v>1.4999999999999999E-2</v>
      </c>
      <c r="C85" s="158">
        <f>C34</f>
        <v>1.0999999999999999E-2</v>
      </c>
      <c r="D85" s="150">
        <v>2.6837749975196414E-2</v>
      </c>
      <c r="E85" s="132">
        <f t="shared" si="152"/>
        <v>4.1837749975196417E-2</v>
      </c>
      <c r="F85" s="132">
        <f t="shared" si="153"/>
        <v>3.7837749975196414E-2</v>
      </c>
      <c r="G85" s="150">
        <v>3.2072659539603608E-2</v>
      </c>
      <c r="H85" s="132">
        <f t="shared" si="154"/>
        <v>4.7072659539603608E-2</v>
      </c>
      <c r="I85" s="132">
        <f t="shared" si="155"/>
        <v>4.3072659539603611E-2</v>
      </c>
      <c r="J85" s="150">
        <v>3.4831140157829309E-2</v>
      </c>
      <c r="K85" s="132">
        <f t="shared" si="156"/>
        <v>4.9831140157829308E-2</v>
      </c>
      <c r="L85" s="132">
        <f t="shared" si="157"/>
        <v>4.5831140157829311E-2</v>
      </c>
      <c r="M85" s="150">
        <v>2.3842930559052768E-2</v>
      </c>
      <c r="N85" s="132">
        <f t="shared" si="158"/>
        <v>3.8842930559052767E-2</v>
      </c>
      <c r="O85" s="132">
        <f t="shared" si="159"/>
        <v>3.484293055905277E-2</v>
      </c>
      <c r="P85" s="150">
        <v>2.1416396004484837E-2</v>
      </c>
      <c r="Q85" s="132">
        <f t="shared" si="160"/>
        <v>3.6416396004484833E-2</v>
      </c>
      <c r="R85" s="132">
        <f t="shared" si="161"/>
        <v>3.2416396004484836E-2</v>
      </c>
      <c r="S85" s="150">
        <v>2.6584391530907796E-2</v>
      </c>
      <c r="T85" s="132">
        <f t="shared" si="162"/>
        <v>4.1584391530907795E-2</v>
      </c>
      <c r="U85" s="132">
        <f t="shared" si="163"/>
        <v>3.7584391530907799E-2</v>
      </c>
      <c r="V85" s="150">
        <v>2.6837749975196414E-2</v>
      </c>
      <c r="W85" s="132">
        <f t="shared" si="164"/>
        <v>4.1837749975196417E-2</v>
      </c>
      <c r="X85" s="132">
        <f t="shared" si="165"/>
        <v>3.7837749975196414E-2</v>
      </c>
      <c r="Y85" s="150">
        <v>3.2072659539603608E-2</v>
      </c>
      <c r="Z85" s="132">
        <f t="shared" si="166"/>
        <v>4.7072659539603608E-2</v>
      </c>
      <c r="AA85" s="132">
        <f t="shared" si="167"/>
        <v>4.3072659539603611E-2</v>
      </c>
      <c r="AB85" s="150">
        <v>3.4831140157829309E-2</v>
      </c>
      <c r="AC85" s="132">
        <f t="shared" si="168"/>
        <v>4.9831140157829308E-2</v>
      </c>
      <c r="AD85" s="132">
        <f t="shared" si="169"/>
        <v>4.5831140157829311E-2</v>
      </c>
      <c r="AE85" s="150">
        <v>2.3842930559052768E-2</v>
      </c>
      <c r="AF85" s="132">
        <f t="shared" si="170"/>
        <v>3.8842930559052767E-2</v>
      </c>
      <c r="AG85" s="132">
        <f t="shared" si="171"/>
        <v>3.484293055905277E-2</v>
      </c>
      <c r="AH85" s="150">
        <v>2.1416396004484837E-2</v>
      </c>
      <c r="AI85" s="132">
        <f t="shared" si="172"/>
        <v>3.6416396004484833E-2</v>
      </c>
      <c r="AJ85" s="132">
        <f t="shared" si="173"/>
        <v>3.2416396004484836E-2</v>
      </c>
      <c r="AK85" s="150">
        <v>2.6584391530907796E-2</v>
      </c>
      <c r="AL85" s="132">
        <f t="shared" si="174"/>
        <v>4.1584391530907795E-2</v>
      </c>
      <c r="AM85" s="132">
        <f t="shared" si="175"/>
        <v>3.7584391530907799E-2</v>
      </c>
      <c r="AN85" s="150"/>
      <c r="AO85" s="132">
        <f t="shared" si="176"/>
        <v>1.4999999999999999E-2</v>
      </c>
      <c r="AP85" s="132">
        <f t="shared" si="177"/>
        <v>1.0999999999999999E-2</v>
      </c>
      <c r="AQ85" s="150"/>
      <c r="AR85" s="132">
        <f t="shared" si="178"/>
        <v>1.4999999999999999E-2</v>
      </c>
      <c r="AS85" s="132">
        <f t="shared" si="179"/>
        <v>1.0999999999999999E-2</v>
      </c>
      <c r="AT85" s="150"/>
      <c r="AU85" s="132">
        <f t="shared" si="180"/>
        <v>1.4999999999999999E-2</v>
      </c>
      <c r="AV85" s="132">
        <f t="shared" si="181"/>
        <v>1.0999999999999999E-2</v>
      </c>
      <c r="AW85" s="150"/>
      <c r="AX85" s="132">
        <f t="shared" si="182"/>
        <v>1.4999999999999999E-2</v>
      </c>
      <c r="AY85" s="132">
        <f t="shared" si="183"/>
        <v>1.0999999999999999E-2</v>
      </c>
      <c r="AZ85" s="150"/>
      <c r="BA85" s="132">
        <f t="shared" si="184"/>
        <v>1.4999999999999999E-2</v>
      </c>
      <c r="BB85" s="132">
        <f t="shared" si="185"/>
        <v>1.0999999999999999E-2</v>
      </c>
      <c r="BC85" s="150"/>
      <c r="BD85" s="132">
        <f t="shared" si="186"/>
        <v>1.4999999999999999E-2</v>
      </c>
      <c r="BE85" s="132">
        <f t="shared" si="187"/>
        <v>1.0999999999999999E-2</v>
      </c>
      <c r="BF85" s="150"/>
      <c r="BG85" s="132">
        <f t="shared" si="188"/>
        <v>1.4999999999999999E-2</v>
      </c>
      <c r="BH85" s="132">
        <f t="shared" si="189"/>
        <v>1.0999999999999999E-2</v>
      </c>
      <c r="BI85" s="150"/>
      <c r="BJ85" s="132">
        <f t="shared" si="190"/>
        <v>1.4999999999999999E-2</v>
      </c>
      <c r="BK85" s="132">
        <f t="shared" si="191"/>
        <v>1.0999999999999999E-2</v>
      </c>
      <c r="BL85" s="150"/>
      <c r="BM85" s="132">
        <f t="shared" si="192"/>
        <v>1.4999999999999999E-2</v>
      </c>
      <c r="BN85" s="132">
        <f t="shared" si="193"/>
        <v>1.0999999999999999E-2</v>
      </c>
      <c r="BO85" s="150"/>
      <c r="BP85" s="132">
        <f t="shared" si="194"/>
        <v>1.4999999999999999E-2</v>
      </c>
      <c r="BQ85" s="132">
        <f t="shared" si="195"/>
        <v>1.0999999999999999E-2</v>
      </c>
      <c r="BR85" s="150"/>
      <c r="BS85" s="132">
        <f t="shared" si="196"/>
        <v>1.4999999999999999E-2</v>
      </c>
      <c r="BT85" s="132">
        <f t="shared" si="197"/>
        <v>1.0999999999999999E-2</v>
      </c>
      <c r="BU85" s="150"/>
      <c r="BV85" s="132">
        <f t="shared" si="198"/>
        <v>1.4999999999999999E-2</v>
      </c>
      <c r="BW85" s="132">
        <f t="shared" si="199"/>
        <v>1.0999999999999999E-2</v>
      </c>
      <c r="BY85" s="132"/>
      <c r="BZ85" s="132"/>
      <c r="CA85" s="132"/>
      <c r="CB85" s="132"/>
    </row>
    <row r="86" spans="1:80">
      <c r="A86" s="141" t="s">
        <v>132</v>
      </c>
      <c r="B86" s="65">
        <f t="shared" ref="B86:C88" si="204">B87</f>
        <v>3.0000000000000001E-3</v>
      </c>
      <c r="C86" s="65">
        <f t="shared" si="204"/>
        <v>-2E-3</v>
      </c>
      <c r="D86" s="21">
        <v>2.0829136316781995E-2</v>
      </c>
      <c r="E86" s="132">
        <f t="shared" si="152"/>
        <v>2.3829136316781994E-2</v>
      </c>
      <c r="F86" s="132">
        <f t="shared" ref="F86:F149" si="205">D86+$C86</f>
        <v>1.8829136316781993E-2</v>
      </c>
      <c r="G86" s="21">
        <v>1.8253691471959276E-2</v>
      </c>
      <c r="H86" s="132">
        <f t="shared" si="154"/>
        <v>2.1253691471959275E-2</v>
      </c>
      <c r="I86" s="132">
        <f t="shared" ref="I86:I149" si="206">G86+$C86</f>
        <v>1.6253691471959278E-2</v>
      </c>
      <c r="J86" s="21">
        <v>1.6576137966462644E-2</v>
      </c>
      <c r="K86" s="132">
        <f t="shared" si="156"/>
        <v>1.9576137966462643E-2</v>
      </c>
      <c r="L86" s="132">
        <f t="shared" ref="L86:L149" si="207">J86+$C86</f>
        <v>1.4576137966462644E-2</v>
      </c>
      <c r="M86" s="21">
        <v>2.2236369224097469E-2</v>
      </c>
      <c r="N86" s="132">
        <f t="shared" si="158"/>
        <v>2.5236369224097468E-2</v>
      </c>
      <c r="O86" s="132">
        <f t="shared" ref="O86:O149" si="208">M86+$C86</f>
        <v>2.0236369224097467E-2</v>
      </c>
      <c r="P86" s="21">
        <v>2.9736440663487542E-2</v>
      </c>
      <c r="Q86" s="132">
        <f t="shared" si="160"/>
        <v>3.2736440663487541E-2</v>
      </c>
      <c r="R86" s="132">
        <f t="shared" si="161"/>
        <v>2.7736440663487544E-2</v>
      </c>
      <c r="S86" s="21">
        <v>2.0863346690390749E-2</v>
      </c>
      <c r="T86" s="132">
        <f t="shared" si="162"/>
        <v>2.3863346690390749E-2</v>
      </c>
      <c r="U86" s="132">
        <f t="shared" si="163"/>
        <v>1.8863346690390748E-2</v>
      </c>
      <c r="V86" s="21">
        <v>2.0829136316781995E-2</v>
      </c>
      <c r="W86" s="132">
        <f t="shared" si="164"/>
        <v>2.3829136316781994E-2</v>
      </c>
      <c r="X86" s="132">
        <f t="shared" ref="X86:X149" si="209">V86+$C86</f>
        <v>1.8829136316781993E-2</v>
      </c>
      <c r="Y86" s="21">
        <v>1.8253691471959276E-2</v>
      </c>
      <c r="Z86" s="132">
        <f t="shared" si="166"/>
        <v>2.1253691471959275E-2</v>
      </c>
      <c r="AA86" s="132">
        <f t="shared" ref="AA86:AA149" si="210">Y86+$C86</f>
        <v>1.6253691471959278E-2</v>
      </c>
      <c r="AB86" s="21">
        <v>1.6576137966462644E-2</v>
      </c>
      <c r="AC86" s="132">
        <f t="shared" si="168"/>
        <v>1.9576137966462643E-2</v>
      </c>
      <c r="AD86" s="132">
        <f t="shared" ref="AD86:AD149" si="211">AB86+$C86</f>
        <v>1.4576137966462644E-2</v>
      </c>
      <c r="AE86" s="21">
        <v>2.2236369224097469E-2</v>
      </c>
      <c r="AF86" s="132">
        <f t="shared" si="170"/>
        <v>2.5236369224097468E-2</v>
      </c>
      <c r="AG86" s="132">
        <f t="shared" ref="AG86:AG149" si="212">AE86+$C86</f>
        <v>2.0236369224097467E-2</v>
      </c>
      <c r="AH86" s="21">
        <v>2.9736440663487542E-2</v>
      </c>
      <c r="AI86" s="132">
        <f t="shared" si="172"/>
        <v>3.2736440663487541E-2</v>
      </c>
      <c r="AJ86" s="132">
        <f t="shared" si="173"/>
        <v>2.7736440663487544E-2</v>
      </c>
      <c r="AK86" s="21">
        <v>2.0863346690390749E-2</v>
      </c>
      <c r="AL86" s="132">
        <f t="shared" si="174"/>
        <v>2.3863346690390749E-2</v>
      </c>
      <c r="AM86" s="132">
        <f t="shared" si="175"/>
        <v>1.8863346690390748E-2</v>
      </c>
      <c r="AN86" s="21"/>
      <c r="AO86" s="132">
        <f t="shared" si="176"/>
        <v>3.0000000000000001E-3</v>
      </c>
      <c r="AP86" s="132">
        <f t="shared" ref="AP86:AP149" si="213">AN86+$C86</f>
        <v>-2E-3</v>
      </c>
      <c r="AQ86" s="21"/>
      <c r="AR86" s="132">
        <f t="shared" si="178"/>
        <v>3.0000000000000001E-3</v>
      </c>
      <c r="AS86" s="132">
        <f t="shared" ref="AS86:AS149" si="214">AQ86+$C86</f>
        <v>-2E-3</v>
      </c>
      <c r="AT86" s="21"/>
      <c r="AU86" s="132">
        <f t="shared" si="180"/>
        <v>3.0000000000000001E-3</v>
      </c>
      <c r="AV86" s="132">
        <f t="shared" ref="AV86:AV149" si="215">AT86+$C86</f>
        <v>-2E-3</v>
      </c>
      <c r="AW86" s="21"/>
      <c r="AX86" s="132">
        <f t="shared" si="182"/>
        <v>3.0000000000000001E-3</v>
      </c>
      <c r="AY86" s="132">
        <f t="shared" ref="AY86:AY149" si="216">AW86+$C86</f>
        <v>-2E-3</v>
      </c>
      <c r="AZ86" s="21"/>
      <c r="BA86" s="132">
        <f t="shared" si="184"/>
        <v>3.0000000000000001E-3</v>
      </c>
      <c r="BB86" s="132">
        <f t="shared" si="185"/>
        <v>-2E-3</v>
      </c>
      <c r="BC86" s="21"/>
      <c r="BD86" s="132">
        <f t="shared" si="186"/>
        <v>3.0000000000000001E-3</v>
      </c>
      <c r="BE86" s="132">
        <f t="shared" si="187"/>
        <v>-2E-3</v>
      </c>
      <c r="BF86" s="21"/>
      <c r="BG86" s="132">
        <f t="shared" si="188"/>
        <v>3.0000000000000001E-3</v>
      </c>
      <c r="BH86" s="132">
        <f t="shared" ref="BH86:BH149" si="217">BF86+$C86</f>
        <v>-2E-3</v>
      </c>
      <c r="BI86" s="21"/>
      <c r="BJ86" s="132">
        <f t="shared" si="190"/>
        <v>3.0000000000000001E-3</v>
      </c>
      <c r="BK86" s="132">
        <f t="shared" ref="BK86:BK149" si="218">BI86+$C86</f>
        <v>-2E-3</v>
      </c>
      <c r="BL86" s="21"/>
      <c r="BM86" s="132">
        <f t="shared" si="192"/>
        <v>3.0000000000000001E-3</v>
      </c>
      <c r="BN86" s="132">
        <f t="shared" ref="BN86:BN149" si="219">BL86+$C86</f>
        <v>-2E-3</v>
      </c>
      <c r="BO86" s="21"/>
      <c r="BP86" s="132">
        <f t="shared" si="194"/>
        <v>3.0000000000000001E-3</v>
      </c>
      <c r="BQ86" s="132">
        <f t="shared" si="195"/>
        <v>-2E-3</v>
      </c>
      <c r="BR86" s="21"/>
      <c r="BS86" s="132">
        <f t="shared" si="196"/>
        <v>3.0000000000000001E-3</v>
      </c>
      <c r="BT86" s="132">
        <f t="shared" si="197"/>
        <v>-2E-3</v>
      </c>
      <c r="BU86" s="21"/>
      <c r="BV86" s="132">
        <f t="shared" si="198"/>
        <v>3.0000000000000001E-3</v>
      </c>
      <c r="BW86" s="132">
        <f t="shared" si="199"/>
        <v>-2E-3</v>
      </c>
      <c r="BY86" s="132"/>
      <c r="BZ86" s="132"/>
      <c r="CA86" s="132"/>
      <c r="CB86" s="132"/>
    </row>
    <row r="87" spans="1:80">
      <c r="A87" s="141" t="s">
        <v>133</v>
      </c>
      <c r="B87" s="65">
        <f t="shared" si="204"/>
        <v>3.0000000000000001E-3</v>
      </c>
      <c r="C87" s="65">
        <f t="shared" si="204"/>
        <v>-2E-3</v>
      </c>
      <c r="D87" s="21">
        <v>1.7655167598337546E-2</v>
      </c>
      <c r="E87" s="132">
        <f t="shared" si="152"/>
        <v>2.0655167598337545E-2</v>
      </c>
      <c r="F87" s="132">
        <f t="shared" si="205"/>
        <v>1.5655167598337544E-2</v>
      </c>
      <c r="G87" s="21">
        <v>1.8003036238861295E-2</v>
      </c>
      <c r="H87" s="132">
        <f t="shared" si="154"/>
        <v>2.1003036238861295E-2</v>
      </c>
      <c r="I87" s="132">
        <f t="shared" si="206"/>
        <v>1.6003036238861297E-2</v>
      </c>
      <c r="J87" s="21">
        <v>2.168856760456624E-2</v>
      </c>
      <c r="K87" s="132">
        <f t="shared" si="156"/>
        <v>2.4688567604566239E-2</v>
      </c>
      <c r="L87" s="132">
        <f t="shared" si="207"/>
        <v>1.9688567604566241E-2</v>
      </c>
      <c r="M87" s="21">
        <v>3.6655006811588113E-2</v>
      </c>
      <c r="N87" s="132">
        <f t="shared" si="158"/>
        <v>3.9655006811588116E-2</v>
      </c>
      <c r="O87" s="132">
        <f t="shared" si="208"/>
        <v>3.4655006811588111E-2</v>
      </c>
      <c r="P87" s="21">
        <v>3.9133439148712465E-2</v>
      </c>
      <c r="Q87" s="132">
        <f t="shared" si="160"/>
        <v>4.2133439148712468E-2</v>
      </c>
      <c r="R87" s="132">
        <f t="shared" si="161"/>
        <v>3.7133439148712463E-2</v>
      </c>
      <c r="S87" s="21">
        <v>1.574356308866396E-2</v>
      </c>
      <c r="T87" s="132">
        <f t="shared" si="162"/>
        <v>1.8743563088663959E-2</v>
      </c>
      <c r="U87" s="132">
        <f t="shared" si="163"/>
        <v>1.374356308866396E-2</v>
      </c>
      <c r="V87" s="21">
        <v>1.7655167598337546E-2</v>
      </c>
      <c r="W87" s="132">
        <f t="shared" si="164"/>
        <v>2.0655167598337545E-2</v>
      </c>
      <c r="X87" s="132">
        <f t="shared" si="209"/>
        <v>1.5655167598337544E-2</v>
      </c>
      <c r="Y87" s="21">
        <v>1.8003036238861295E-2</v>
      </c>
      <c r="Z87" s="132">
        <f t="shared" si="166"/>
        <v>2.1003036238861295E-2</v>
      </c>
      <c r="AA87" s="132">
        <f t="shared" si="210"/>
        <v>1.6003036238861297E-2</v>
      </c>
      <c r="AB87" s="21">
        <v>2.168856760456624E-2</v>
      </c>
      <c r="AC87" s="132">
        <f t="shared" si="168"/>
        <v>2.4688567604566239E-2</v>
      </c>
      <c r="AD87" s="132">
        <f t="shared" si="211"/>
        <v>1.9688567604566241E-2</v>
      </c>
      <c r="AE87" s="21">
        <v>3.6655006811588113E-2</v>
      </c>
      <c r="AF87" s="132">
        <f t="shared" si="170"/>
        <v>3.9655006811588116E-2</v>
      </c>
      <c r="AG87" s="132">
        <f t="shared" si="212"/>
        <v>3.4655006811588111E-2</v>
      </c>
      <c r="AH87" s="21">
        <v>3.9133439148712465E-2</v>
      </c>
      <c r="AI87" s="132">
        <f t="shared" si="172"/>
        <v>4.2133439148712468E-2</v>
      </c>
      <c r="AJ87" s="132">
        <f t="shared" si="173"/>
        <v>3.7133439148712463E-2</v>
      </c>
      <c r="AK87" s="21">
        <v>1.574356308866396E-2</v>
      </c>
      <c r="AL87" s="132">
        <f t="shared" si="174"/>
        <v>1.8743563088663959E-2</v>
      </c>
      <c r="AM87" s="132">
        <f t="shared" si="175"/>
        <v>1.374356308866396E-2</v>
      </c>
      <c r="AN87" s="21"/>
      <c r="AO87" s="132">
        <f t="shared" si="176"/>
        <v>3.0000000000000001E-3</v>
      </c>
      <c r="AP87" s="132">
        <f t="shared" si="213"/>
        <v>-2E-3</v>
      </c>
      <c r="AQ87" s="21"/>
      <c r="AR87" s="132">
        <f t="shared" si="178"/>
        <v>3.0000000000000001E-3</v>
      </c>
      <c r="AS87" s="132">
        <f t="shared" si="214"/>
        <v>-2E-3</v>
      </c>
      <c r="AT87" s="21"/>
      <c r="AU87" s="132">
        <f t="shared" si="180"/>
        <v>3.0000000000000001E-3</v>
      </c>
      <c r="AV87" s="132">
        <f t="shared" si="215"/>
        <v>-2E-3</v>
      </c>
      <c r="AW87" s="21"/>
      <c r="AX87" s="132">
        <f t="shared" si="182"/>
        <v>3.0000000000000001E-3</v>
      </c>
      <c r="AY87" s="132">
        <f t="shared" si="216"/>
        <v>-2E-3</v>
      </c>
      <c r="AZ87" s="21"/>
      <c r="BA87" s="132">
        <f t="shared" si="184"/>
        <v>3.0000000000000001E-3</v>
      </c>
      <c r="BB87" s="132">
        <f t="shared" si="185"/>
        <v>-2E-3</v>
      </c>
      <c r="BC87" s="21"/>
      <c r="BD87" s="132">
        <f t="shared" si="186"/>
        <v>3.0000000000000001E-3</v>
      </c>
      <c r="BE87" s="132">
        <f t="shared" si="187"/>
        <v>-2E-3</v>
      </c>
      <c r="BF87" s="21"/>
      <c r="BG87" s="132">
        <f t="shared" si="188"/>
        <v>3.0000000000000001E-3</v>
      </c>
      <c r="BH87" s="132">
        <f t="shared" si="217"/>
        <v>-2E-3</v>
      </c>
      <c r="BI87" s="21"/>
      <c r="BJ87" s="132">
        <f t="shared" si="190"/>
        <v>3.0000000000000001E-3</v>
      </c>
      <c r="BK87" s="132">
        <f t="shared" si="218"/>
        <v>-2E-3</v>
      </c>
      <c r="BL87" s="21"/>
      <c r="BM87" s="132">
        <f t="shared" si="192"/>
        <v>3.0000000000000001E-3</v>
      </c>
      <c r="BN87" s="132">
        <f t="shared" si="219"/>
        <v>-2E-3</v>
      </c>
      <c r="BO87" s="21"/>
      <c r="BP87" s="132">
        <f t="shared" si="194"/>
        <v>3.0000000000000001E-3</v>
      </c>
      <c r="BQ87" s="132">
        <f t="shared" si="195"/>
        <v>-2E-3</v>
      </c>
      <c r="BR87" s="21"/>
      <c r="BS87" s="132">
        <f t="shared" si="196"/>
        <v>3.0000000000000001E-3</v>
      </c>
      <c r="BT87" s="132">
        <f t="shared" si="197"/>
        <v>-2E-3</v>
      </c>
      <c r="BU87" s="21"/>
      <c r="BV87" s="132">
        <f t="shared" si="198"/>
        <v>3.0000000000000001E-3</v>
      </c>
      <c r="BW87" s="132">
        <f t="shared" si="199"/>
        <v>-2E-3</v>
      </c>
      <c r="BY87" s="132"/>
      <c r="BZ87" s="132"/>
      <c r="CA87" s="132"/>
      <c r="CB87" s="132"/>
    </row>
    <row r="88" spans="1:80">
      <c r="A88" s="141" t="s">
        <v>134</v>
      </c>
      <c r="B88" s="65">
        <f t="shared" si="204"/>
        <v>3.0000000000000001E-3</v>
      </c>
      <c r="C88" s="65">
        <f t="shared" si="204"/>
        <v>-2E-3</v>
      </c>
      <c r="D88" s="21">
        <v>6.5305132232071818E-3</v>
      </c>
      <c r="E88" s="132">
        <f t="shared" si="152"/>
        <v>9.5305132232071828E-3</v>
      </c>
      <c r="F88" s="132">
        <f t="shared" si="205"/>
        <v>4.5305132232071818E-3</v>
      </c>
      <c r="G88" s="21">
        <v>5.3105278525958045E-3</v>
      </c>
      <c r="H88" s="132">
        <f t="shared" si="154"/>
        <v>8.3105278525958046E-3</v>
      </c>
      <c r="I88" s="132">
        <f t="shared" si="206"/>
        <v>3.3105278525958045E-3</v>
      </c>
      <c r="J88" s="21">
        <v>5.5992064720282852E-3</v>
      </c>
      <c r="K88" s="132">
        <f t="shared" si="156"/>
        <v>8.5992064720282861E-3</v>
      </c>
      <c r="L88" s="132">
        <f t="shared" si="207"/>
        <v>3.5992064720282851E-3</v>
      </c>
      <c r="M88" s="21">
        <v>1.0644808670194902E-2</v>
      </c>
      <c r="N88" s="132">
        <f t="shared" si="158"/>
        <v>1.3644808670194901E-2</v>
      </c>
      <c r="O88" s="132">
        <f t="shared" si="208"/>
        <v>8.6448086701949017E-3</v>
      </c>
      <c r="P88" s="21">
        <v>9.2201820982362199E-3</v>
      </c>
      <c r="Q88" s="132">
        <f t="shared" si="160"/>
        <v>1.2220182098236221E-2</v>
      </c>
      <c r="R88" s="132">
        <f t="shared" si="161"/>
        <v>7.2201820982362198E-3</v>
      </c>
      <c r="S88" s="21">
        <v>5.7208899162091899E-3</v>
      </c>
      <c r="T88" s="132">
        <f t="shared" si="162"/>
        <v>8.7208899162091909E-3</v>
      </c>
      <c r="U88" s="132">
        <f t="shared" si="163"/>
        <v>3.7208899162091899E-3</v>
      </c>
      <c r="V88" s="21">
        <v>6.5305132232071818E-3</v>
      </c>
      <c r="W88" s="132">
        <f t="shared" si="164"/>
        <v>9.5305132232071828E-3</v>
      </c>
      <c r="X88" s="132">
        <f t="shared" si="209"/>
        <v>4.5305132232071818E-3</v>
      </c>
      <c r="Y88" s="21">
        <v>5.3105278525958045E-3</v>
      </c>
      <c r="Z88" s="132">
        <f t="shared" si="166"/>
        <v>8.3105278525958046E-3</v>
      </c>
      <c r="AA88" s="132">
        <f t="shared" si="210"/>
        <v>3.3105278525958045E-3</v>
      </c>
      <c r="AB88" s="21">
        <v>5.5992064720282852E-3</v>
      </c>
      <c r="AC88" s="132">
        <f t="shared" si="168"/>
        <v>8.5992064720282861E-3</v>
      </c>
      <c r="AD88" s="132">
        <f t="shared" si="211"/>
        <v>3.5992064720282851E-3</v>
      </c>
      <c r="AE88" s="21">
        <v>1.0644808670194902E-2</v>
      </c>
      <c r="AF88" s="132">
        <f t="shared" si="170"/>
        <v>1.3644808670194901E-2</v>
      </c>
      <c r="AG88" s="132">
        <f t="shared" si="212"/>
        <v>8.6448086701949017E-3</v>
      </c>
      <c r="AH88" s="21">
        <v>9.2201820982362199E-3</v>
      </c>
      <c r="AI88" s="132">
        <f t="shared" si="172"/>
        <v>1.2220182098236221E-2</v>
      </c>
      <c r="AJ88" s="132">
        <f t="shared" si="173"/>
        <v>7.2201820982362198E-3</v>
      </c>
      <c r="AK88" s="21">
        <v>5.7208899162091899E-3</v>
      </c>
      <c r="AL88" s="132">
        <f t="shared" si="174"/>
        <v>8.7208899162091909E-3</v>
      </c>
      <c r="AM88" s="132">
        <f t="shared" si="175"/>
        <v>3.7208899162091899E-3</v>
      </c>
      <c r="AN88" s="21"/>
      <c r="AO88" s="132">
        <f t="shared" si="176"/>
        <v>3.0000000000000001E-3</v>
      </c>
      <c r="AP88" s="132">
        <f t="shared" si="213"/>
        <v>-2E-3</v>
      </c>
      <c r="AQ88" s="21"/>
      <c r="AR88" s="132">
        <f t="shared" si="178"/>
        <v>3.0000000000000001E-3</v>
      </c>
      <c r="AS88" s="132">
        <f t="shared" si="214"/>
        <v>-2E-3</v>
      </c>
      <c r="AT88" s="21"/>
      <c r="AU88" s="132">
        <f t="shared" si="180"/>
        <v>3.0000000000000001E-3</v>
      </c>
      <c r="AV88" s="132">
        <f t="shared" si="215"/>
        <v>-2E-3</v>
      </c>
      <c r="AW88" s="21"/>
      <c r="AX88" s="132">
        <f t="shared" si="182"/>
        <v>3.0000000000000001E-3</v>
      </c>
      <c r="AY88" s="132">
        <f t="shared" si="216"/>
        <v>-2E-3</v>
      </c>
      <c r="AZ88" s="21"/>
      <c r="BA88" s="132">
        <f t="shared" si="184"/>
        <v>3.0000000000000001E-3</v>
      </c>
      <c r="BB88" s="132">
        <f t="shared" si="185"/>
        <v>-2E-3</v>
      </c>
      <c r="BC88" s="21"/>
      <c r="BD88" s="132">
        <f t="shared" si="186"/>
        <v>3.0000000000000001E-3</v>
      </c>
      <c r="BE88" s="132">
        <f t="shared" si="187"/>
        <v>-2E-3</v>
      </c>
      <c r="BF88" s="21"/>
      <c r="BG88" s="132">
        <f t="shared" si="188"/>
        <v>3.0000000000000001E-3</v>
      </c>
      <c r="BH88" s="132">
        <f t="shared" si="217"/>
        <v>-2E-3</v>
      </c>
      <c r="BI88" s="21"/>
      <c r="BJ88" s="132">
        <f t="shared" si="190"/>
        <v>3.0000000000000001E-3</v>
      </c>
      <c r="BK88" s="132">
        <f t="shared" si="218"/>
        <v>-2E-3</v>
      </c>
      <c r="BL88" s="21"/>
      <c r="BM88" s="132">
        <f t="shared" si="192"/>
        <v>3.0000000000000001E-3</v>
      </c>
      <c r="BN88" s="132">
        <f t="shared" si="219"/>
        <v>-2E-3</v>
      </c>
      <c r="BO88" s="21"/>
      <c r="BP88" s="132">
        <f t="shared" si="194"/>
        <v>3.0000000000000001E-3</v>
      </c>
      <c r="BQ88" s="132">
        <f t="shared" si="195"/>
        <v>-2E-3</v>
      </c>
      <c r="BR88" s="21"/>
      <c r="BS88" s="132">
        <f t="shared" si="196"/>
        <v>3.0000000000000001E-3</v>
      </c>
      <c r="BT88" s="132">
        <f t="shared" si="197"/>
        <v>-2E-3</v>
      </c>
      <c r="BU88" s="21"/>
      <c r="BV88" s="132">
        <f t="shared" si="198"/>
        <v>3.0000000000000001E-3</v>
      </c>
      <c r="BW88" s="132">
        <f t="shared" si="199"/>
        <v>-2E-3</v>
      </c>
      <c r="BY88" s="132"/>
      <c r="BZ88" s="132"/>
      <c r="CA88" s="132"/>
      <c r="CB88" s="132"/>
    </row>
    <row r="89" spans="1:80">
      <c r="A89" s="86" t="s">
        <v>59</v>
      </c>
      <c r="B89" s="158">
        <f>B35</f>
        <v>3.0000000000000001E-3</v>
      </c>
      <c r="C89" s="158">
        <f>C35</f>
        <v>-2E-3</v>
      </c>
      <c r="D89" s="150">
        <v>4.5014817138326724E-2</v>
      </c>
      <c r="E89" s="132">
        <f t="shared" si="152"/>
        <v>4.8014817138326726E-2</v>
      </c>
      <c r="F89" s="132">
        <f t="shared" si="205"/>
        <v>4.3014817138326722E-2</v>
      </c>
      <c r="G89" s="150">
        <v>4.156725556341638E-2</v>
      </c>
      <c r="H89" s="132">
        <f t="shared" si="154"/>
        <v>4.4567255563416383E-2</v>
      </c>
      <c r="I89" s="132">
        <f t="shared" si="206"/>
        <v>3.9567255563416379E-2</v>
      </c>
      <c r="J89" s="150">
        <v>4.3863912043057167E-2</v>
      </c>
      <c r="K89" s="132">
        <f t="shared" si="156"/>
        <v>4.686391204305717E-2</v>
      </c>
      <c r="L89" s="132">
        <f t="shared" si="207"/>
        <v>4.1863912043057165E-2</v>
      </c>
      <c r="M89" s="150">
        <v>6.9536008990980017E-2</v>
      </c>
      <c r="N89" s="132">
        <f t="shared" si="158"/>
        <v>7.2536008990980019E-2</v>
      </c>
      <c r="O89" s="132">
        <f t="shared" si="208"/>
        <v>6.7536008990980015E-2</v>
      </c>
      <c r="P89" s="150">
        <v>7.809026775023481E-2</v>
      </c>
      <c r="Q89" s="132">
        <f t="shared" si="160"/>
        <v>8.1090267750234812E-2</v>
      </c>
      <c r="R89" s="132">
        <f t="shared" si="161"/>
        <v>7.6090267750234808E-2</v>
      </c>
      <c r="S89" s="150">
        <v>4.2327799695263894E-2</v>
      </c>
      <c r="T89" s="132">
        <f t="shared" si="162"/>
        <v>4.5327799695263897E-2</v>
      </c>
      <c r="U89" s="132">
        <f t="shared" si="163"/>
        <v>4.0327799695263893E-2</v>
      </c>
      <c r="V89" s="150">
        <v>4.5014817138326724E-2</v>
      </c>
      <c r="W89" s="132">
        <f t="shared" si="164"/>
        <v>4.8014817138326726E-2</v>
      </c>
      <c r="X89" s="132">
        <f t="shared" si="209"/>
        <v>4.3014817138326722E-2</v>
      </c>
      <c r="Y89" s="150">
        <v>4.156725556341638E-2</v>
      </c>
      <c r="Z89" s="132">
        <f t="shared" si="166"/>
        <v>4.4567255563416383E-2</v>
      </c>
      <c r="AA89" s="132">
        <f t="shared" si="210"/>
        <v>3.9567255563416379E-2</v>
      </c>
      <c r="AB89" s="150">
        <v>4.3863912043057167E-2</v>
      </c>
      <c r="AC89" s="132">
        <f t="shared" si="168"/>
        <v>4.686391204305717E-2</v>
      </c>
      <c r="AD89" s="132">
        <f t="shared" si="211"/>
        <v>4.1863912043057165E-2</v>
      </c>
      <c r="AE89" s="150">
        <v>6.9536008990980017E-2</v>
      </c>
      <c r="AF89" s="132">
        <f t="shared" si="170"/>
        <v>7.2536008990980019E-2</v>
      </c>
      <c r="AG89" s="132">
        <f t="shared" si="212"/>
        <v>6.7536008990980015E-2</v>
      </c>
      <c r="AH89" s="150">
        <v>7.809026775023481E-2</v>
      </c>
      <c r="AI89" s="132">
        <f t="shared" si="172"/>
        <v>8.1090267750234812E-2</v>
      </c>
      <c r="AJ89" s="132">
        <f t="shared" si="173"/>
        <v>7.6090267750234808E-2</v>
      </c>
      <c r="AK89" s="150">
        <v>4.2327799695263894E-2</v>
      </c>
      <c r="AL89" s="132">
        <f t="shared" si="174"/>
        <v>4.5327799695263897E-2</v>
      </c>
      <c r="AM89" s="132">
        <f t="shared" si="175"/>
        <v>4.0327799695263893E-2</v>
      </c>
      <c r="AN89" s="150"/>
      <c r="AO89" s="132">
        <f t="shared" si="176"/>
        <v>3.0000000000000001E-3</v>
      </c>
      <c r="AP89" s="132">
        <f t="shared" si="213"/>
        <v>-2E-3</v>
      </c>
      <c r="AQ89" s="150"/>
      <c r="AR89" s="132">
        <f t="shared" si="178"/>
        <v>3.0000000000000001E-3</v>
      </c>
      <c r="AS89" s="132">
        <f t="shared" si="214"/>
        <v>-2E-3</v>
      </c>
      <c r="AT89" s="150"/>
      <c r="AU89" s="132">
        <f t="shared" si="180"/>
        <v>3.0000000000000001E-3</v>
      </c>
      <c r="AV89" s="132">
        <f t="shared" si="215"/>
        <v>-2E-3</v>
      </c>
      <c r="AW89" s="150"/>
      <c r="AX89" s="132">
        <f t="shared" si="182"/>
        <v>3.0000000000000001E-3</v>
      </c>
      <c r="AY89" s="132">
        <f t="shared" si="216"/>
        <v>-2E-3</v>
      </c>
      <c r="AZ89" s="150"/>
      <c r="BA89" s="132">
        <f t="shared" si="184"/>
        <v>3.0000000000000001E-3</v>
      </c>
      <c r="BB89" s="132">
        <f t="shared" si="185"/>
        <v>-2E-3</v>
      </c>
      <c r="BC89" s="150"/>
      <c r="BD89" s="132">
        <f t="shared" si="186"/>
        <v>3.0000000000000001E-3</v>
      </c>
      <c r="BE89" s="132">
        <f t="shared" si="187"/>
        <v>-2E-3</v>
      </c>
      <c r="BF89" s="150"/>
      <c r="BG89" s="132">
        <f t="shared" si="188"/>
        <v>3.0000000000000001E-3</v>
      </c>
      <c r="BH89" s="132">
        <f t="shared" si="217"/>
        <v>-2E-3</v>
      </c>
      <c r="BI89" s="150"/>
      <c r="BJ89" s="132">
        <f t="shared" si="190"/>
        <v>3.0000000000000001E-3</v>
      </c>
      <c r="BK89" s="132">
        <f t="shared" si="218"/>
        <v>-2E-3</v>
      </c>
      <c r="BL89" s="150"/>
      <c r="BM89" s="132">
        <f t="shared" si="192"/>
        <v>3.0000000000000001E-3</v>
      </c>
      <c r="BN89" s="132">
        <f t="shared" si="219"/>
        <v>-2E-3</v>
      </c>
      <c r="BO89" s="150"/>
      <c r="BP89" s="132">
        <f t="shared" si="194"/>
        <v>3.0000000000000001E-3</v>
      </c>
      <c r="BQ89" s="132">
        <f t="shared" si="195"/>
        <v>-2E-3</v>
      </c>
      <c r="BR89" s="150"/>
      <c r="BS89" s="132">
        <f t="shared" si="196"/>
        <v>3.0000000000000001E-3</v>
      </c>
      <c r="BT89" s="132">
        <f t="shared" si="197"/>
        <v>-2E-3</v>
      </c>
      <c r="BU89" s="150"/>
      <c r="BV89" s="132">
        <f t="shared" si="198"/>
        <v>3.0000000000000001E-3</v>
      </c>
      <c r="BW89" s="132">
        <f t="shared" si="199"/>
        <v>-2E-3</v>
      </c>
      <c r="BY89" s="132"/>
      <c r="BZ89" s="132"/>
      <c r="CA89" s="132"/>
      <c r="CB89" s="132"/>
    </row>
    <row r="90" spans="1:80">
      <c r="A90" s="141" t="s">
        <v>135</v>
      </c>
      <c r="B90" s="65">
        <f t="shared" ref="B90:C93" si="220">B91</f>
        <v>2.3999999999999997E-2</v>
      </c>
      <c r="C90" s="65">
        <f t="shared" si="220"/>
        <v>1.8999999999999996E-2</v>
      </c>
      <c r="D90" s="21">
        <v>2.7163714549793944E-3</v>
      </c>
      <c r="E90" s="132">
        <f t="shared" si="152"/>
        <v>2.671637145497939E-2</v>
      </c>
      <c r="F90" s="132">
        <f t="shared" si="205"/>
        <v>2.1716371454979389E-2</v>
      </c>
      <c r="G90" s="21">
        <v>2.0754813815359748E-3</v>
      </c>
      <c r="H90" s="132">
        <f t="shared" si="154"/>
        <v>2.6075481381535971E-2</v>
      </c>
      <c r="I90" s="132">
        <f t="shared" si="206"/>
        <v>2.107548138153597E-2</v>
      </c>
      <c r="J90" s="21">
        <v>2.8571508963969269E-3</v>
      </c>
      <c r="K90" s="132">
        <f t="shared" si="156"/>
        <v>2.6857150896396925E-2</v>
      </c>
      <c r="L90" s="132">
        <f t="shared" si="207"/>
        <v>2.1857150896396924E-2</v>
      </c>
      <c r="M90" s="21">
        <v>2.4164313112004015E-3</v>
      </c>
      <c r="N90" s="132">
        <f t="shared" si="158"/>
        <v>2.6416431311200399E-2</v>
      </c>
      <c r="O90" s="132">
        <f t="shared" si="208"/>
        <v>2.1416431311200398E-2</v>
      </c>
      <c r="P90" s="21">
        <v>2.6705655469050236E-3</v>
      </c>
      <c r="Q90" s="132">
        <f t="shared" si="160"/>
        <v>2.6670565546905022E-2</v>
      </c>
      <c r="R90" s="132">
        <f t="shared" si="161"/>
        <v>2.1670565546905021E-2</v>
      </c>
      <c r="S90" s="21">
        <v>3.1110350260621427E-3</v>
      </c>
      <c r="T90" s="132">
        <f t="shared" si="162"/>
        <v>2.7111035026062141E-2</v>
      </c>
      <c r="U90" s="132">
        <f t="shared" si="163"/>
        <v>2.211103502606214E-2</v>
      </c>
      <c r="V90" s="21">
        <v>2.7163714549793944E-3</v>
      </c>
      <c r="W90" s="132">
        <f t="shared" si="164"/>
        <v>2.671637145497939E-2</v>
      </c>
      <c r="X90" s="132">
        <f t="shared" si="209"/>
        <v>2.1716371454979389E-2</v>
      </c>
      <c r="Y90" s="21">
        <v>2.0754813815359748E-3</v>
      </c>
      <c r="Z90" s="132">
        <f t="shared" si="166"/>
        <v>2.6075481381535971E-2</v>
      </c>
      <c r="AA90" s="132">
        <f t="shared" si="210"/>
        <v>2.107548138153597E-2</v>
      </c>
      <c r="AB90" s="21">
        <v>2.8571508963969269E-3</v>
      </c>
      <c r="AC90" s="132">
        <f t="shared" si="168"/>
        <v>2.6857150896396925E-2</v>
      </c>
      <c r="AD90" s="132">
        <f t="shared" si="211"/>
        <v>2.1857150896396924E-2</v>
      </c>
      <c r="AE90" s="21">
        <v>2.4164313112004015E-3</v>
      </c>
      <c r="AF90" s="132">
        <f t="shared" si="170"/>
        <v>2.6416431311200399E-2</v>
      </c>
      <c r="AG90" s="132">
        <f t="shared" si="212"/>
        <v>2.1416431311200398E-2</v>
      </c>
      <c r="AH90" s="21">
        <v>2.6705655469050236E-3</v>
      </c>
      <c r="AI90" s="132">
        <f t="shared" si="172"/>
        <v>2.6670565546905022E-2</v>
      </c>
      <c r="AJ90" s="132">
        <f t="shared" si="173"/>
        <v>2.1670565546905021E-2</v>
      </c>
      <c r="AK90" s="21">
        <v>3.1110350260621427E-3</v>
      </c>
      <c r="AL90" s="132">
        <f t="shared" si="174"/>
        <v>2.7111035026062141E-2</v>
      </c>
      <c r="AM90" s="132">
        <f t="shared" si="175"/>
        <v>2.211103502606214E-2</v>
      </c>
      <c r="AN90" s="21"/>
      <c r="AO90" s="132">
        <f t="shared" si="176"/>
        <v>2.3999999999999997E-2</v>
      </c>
      <c r="AP90" s="132">
        <f t="shared" si="213"/>
        <v>1.8999999999999996E-2</v>
      </c>
      <c r="AQ90" s="21"/>
      <c r="AR90" s="132">
        <f t="shared" si="178"/>
        <v>2.3999999999999997E-2</v>
      </c>
      <c r="AS90" s="132">
        <f t="shared" si="214"/>
        <v>1.8999999999999996E-2</v>
      </c>
      <c r="AT90" s="21"/>
      <c r="AU90" s="132">
        <f t="shared" si="180"/>
        <v>2.3999999999999997E-2</v>
      </c>
      <c r="AV90" s="132">
        <f t="shared" si="215"/>
        <v>1.8999999999999996E-2</v>
      </c>
      <c r="AW90" s="21"/>
      <c r="AX90" s="132">
        <f t="shared" si="182"/>
        <v>2.3999999999999997E-2</v>
      </c>
      <c r="AY90" s="132">
        <f t="shared" si="216"/>
        <v>1.8999999999999996E-2</v>
      </c>
      <c r="AZ90" s="21"/>
      <c r="BA90" s="132">
        <f t="shared" si="184"/>
        <v>2.3999999999999997E-2</v>
      </c>
      <c r="BB90" s="132">
        <f t="shared" si="185"/>
        <v>1.8999999999999996E-2</v>
      </c>
      <c r="BC90" s="21"/>
      <c r="BD90" s="132">
        <f t="shared" si="186"/>
        <v>2.3999999999999997E-2</v>
      </c>
      <c r="BE90" s="132">
        <f t="shared" si="187"/>
        <v>1.8999999999999996E-2</v>
      </c>
      <c r="BF90" s="21"/>
      <c r="BG90" s="132">
        <f t="shared" si="188"/>
        <v>2.3999999999999997E-2</v>
      </c>
      <c r="BH90" s="132">
        <f t="shared" si="217"/>
        <v>1.8999999999999996E-2</v>
      </c>
      <c r="BI90" s="21"/>
      <c r="BJ90" s="132">
        <f t="shared" si="190"/>
        <v>2.3999999999999997E-2</v>
      </c>
      <c r="BK90" s="132">
        <f t="shared" si="218"/>
        <v>1.8999999999999996E-2</v>
      </c>
      <c r="BL90" s="21"/>
      <c r="BM90" s="132">
        <f t="shared" si="192"/>
        <v>2.3999999999999997E-2</v>
      </c>
      <c r="BN90" s="132">
        <f t="shared" si="219"/>
        <v>1.8999999999999996E-2</v>
      </c>
      <c r="BO90" s="21"/>
      <c r="BP90" s="132">
        <f t="shared" si="194"/>
        <v>2.3999999999999997E-2</v>
      </c>
      <c r="BQ90" s="132">
        <f t="shared" si="195"/>
        <v>1.8999999999999996E-2</v>
      </c>
      <c r="BR90" s="21"/>
      <c r="BS90" s="132">
        <f t="shared" si="196"/>
        <v>2.3999999999999997E-2</v>
      </c>
      <c r="BT90" s="132">
        <f t="shared" si="197"/>
        <v>1.8999999999999996E-2</v>
      </c>
      <c r="BU90" s="21"/>
      <c r="BV90" s="132">
        <f t="shared" si="198"/>
        <v>2.3999999999999997E-2</v>
      </c>
      <c r="BW90" s="132">
        <f t="shared" si="199"/>
        <v>1.8999999999999996E-2</v>
      </c>
      <c r="BY90" s="132"/>
      <c r="BZ90" s="132"/>
      <c r="CA90" s="132"/>
      <c r="CB90" s="132"/>
    </row>
    <row r="91" spans="1:80">
      <c r="A91" s="141" t="s">
        <v>136</v>
      </c>
      <c r="B91" s="65">
        <f t="shared" si="220"/>
        <v>2.3999999999999997E-2</v>
      </c>
      <c r="C91" s="65">
        <f t="shared" si="220"/>
        <v>1.8999999999999996E-2</v>
      </c>
      <c r="D91" s="21">
        <v>3.7712676299187037E-2</v>
      </c>
      <c r="E91" s="132">
        <f t="shared" si="152"/>
        <v>6.171267629918703E-2</v>
      </c>
      <c r="F91" s="132">
        <f t="shared" si="205"/>
        <v>5.6712676299187033E-2</v>
      </c>
      <c r="G91" s="21">
        <v>3.7874864009464285E-2</v>
      </c>
      <c r="H91" s="132">
        <f t="shared" si="154"/>
        <v>6.1874864009464278E-2</v>
      </c>
      <c r="I91" s="132">
        <f t="shared" si="206"/>
        <v>5.6874864009464281E-2</v>
      </c>
      <c r="J91" s="21">
        <v>3.3956737290173795E-2</v>
      </c>
      <c r="K91" s="132">
        <f t="shared" si="156"/>
        <v>5.7956737290173796E-2</v>
      </c>
      <c r="L91" s="132">
        <f t="shared" si="207"/>
        <v>5.2956737290173791E-2</v>
      </c>
      <c r="M91" s="21">
        <v>2.9510087528863364E-2</v>
      </c>
      <c r="N91" s="132">
        <f t="shared" si="158"/>
        <v>5.3510087528863361E-2</v>
      </c>
      <c r="O91" s="132">
        <f t="shared" si="208"/>
        <v>4.8510087528863363E-2</v>
      </c>
      <c r="P91" s="21">
        <v>2.4659402031268301E-2</v>
      </c>
      <c r="Q91" s="132">
        <f t="shared" si="160"/>
        <v>4.8659402031268298E-2</v>
      </c>
      <c r="R91" s="132">
        <f t="shared" si="161"/>
        <v>4.3659402031268293E-2</v>
      </c>
      <c r="S91" s="21">
        <v>3.3709205524910676E-2</v>
      </c>
      <c r="T91" s="132">
        <f t="shared" si="162"/>
        <v>5.770920552491067E-2</v>
      </c>
      <c r="U91" s="132">
        <f t="shared" si="163"/>
        <v>5.2709205524910673E-2</v>
      </c>
      <c r="V91" s="21">
        <v>3.7712676299187037E-2</v>
      </c>
      <c r="W91" s="132">
        <f t="shared" si="164"/>
        <v>6.171267629918703E-2</v>
      </c>
      <c r="X91" s="132">
        <f t="shared" si="209"/>
        <v>5.6712676299187033E-2</v>
      </c>
      <c r="Y91" s="21">
        <v>3.7874864009464285E-2</v>
      </c>
      <c r="Z91" s="132">
        <f t="shared" si="166"/>
        <v>6.1874864009464278E-2</v>
      </c>
      <c r="AA91" s="132">
        <f t="shared" si="210"/>
        <v>5.6874864009464281E-2</v>
      </c>
      <c r="AB91" s="21">
        <v>3.3956737290173795E-2</v>
      </c>
      <c r="AC91" s="132">
        <f t="shared" si="168"/>
        <v>5.7956737290173796E-2</v>
      </c>
      <c r="AD91" s="132">
        <f t="shared" si="211"/>
        <v>5.2956737290173791E-2</v>
      </c>
      <c r="AE91" s="21">
        <v>2.9510087528863364E-2</v>
      </c>
      <c r="AF91" s="132">
        <f t="shared" si="170"/>
        <v>5.3510087528863361E-2</v>
      </c>
      <c r="AG91" s="132">
        <f t="shared" si="212"/>
        <v>4.8510087528863363E-2</v>
      </c>
      <c r="AH91" s="21">
        <v>2.4659402031268301E-2</v>
      </c>
      <c r="AI91" s="132">
        <f t="shared" si="172"/>
        <v>4.8659402031268298E-2</v>
      </c>
      <c r="AJ91" s="132">
        <f t="shared" si="173"/>
        <v>4.3659402031268293E-2</v>
      </c>
      <c r="AK91" s="21">
        <v>3.3709205524910676E-2</v>
      </c>
      <c r="AL91" s="132">
        <f t="shared" si="174"/>
        <v>5.770920552491067E-2</v>
      </c>
      <c r="AM91" s="132">
        <f t="shared" si="175"/>
        <v>5.2709205524910673E-2</v>
      </c>
      <c r="AN91" s="21"/>
      <c r="AO91" s="132">
        <f t="shared" si="176"/>
        <v>2.3999999999999997E-2</v>
      </c>
      <c r="AP91" s="132">
        <f t="shared" si="213"/>
        <v>1.8999999999999996E-2</v>
      </c>
      <c r="AQ91" s="21"/>
      <c r="AR91" s="132">
        <f t="shared" si="178"/>
        <v>2.3999999999999997E-2</v>
      </c>
      <c r="AS91" s="132">
        <f t="shared" si="214"/>
        <v>1.8999999999999996E-2</v>
      </c>
      <c r="AT91" s="21"/>
      <c r="AU91" s="132">
        <f t="shared" si="180"/>
        <v>2.3999999999999997E-2</v>
      </c>
      <c r="AV91" s="132">
        <f t="shared" si="215"/>
        <v>1.8999999999999996E-2</v>
      </c>
      <c r="AW91" s="21"/>
      <c r="AX91" s="132">
        <f t="shared" si="182"/>
        <v>2.3999999999999997E-2</v>
      </c>
      <c r="AY91" s="132">
        <f t="shared" si="216"/>
        <v>1.8999999999999996E-2</v>
      </c>
      <c r="AZ91" s="21"/>
      <c r="BA91" s="132">
        <f t="shared" si="184"/>
        <v>2.3999999999999997E-2</v>
      </c>
      <c r="BB91" s="132">
        <f t="shared" si="185"/>
        <v>1.8999999999999996E-2</v>
      </c>
      <c r="BC91" s="21"/>
      <c r="BD91" s="132">
        <f t="shared" si="186"/>
        <v>2.3999999999999997E-2</v>
      </c>
      <c r="BE91" s="132">
        <f t="shared" si="187"/>
        <v>1.8999999999999996E-2</v>
      </c>
      <c r="BF91" s="21"/>
      <c r="BG91" s="132">
        <f t="shared" si="188"/>
        <v>2.3999999999999997E-2</v>
      </c>
      <c r="BH91" s="132">
        <f t="shared" si="217"/>
        <v>1.8999999999999996E-2</v>
      </c>
      <c r="BI91" s="21"/>
      <c r="BJ91" s="132">
        <f t="shared" si="190"/>
        <v>2.3999999999999997E-2</v>
      </c>
      <c r="BK91" s="132">
        <f t="shared" si="218"/>
        <v>1.8999999999999996E-2</v>
      </c>
      <c r="BL91" s="21"/>
      <c r="BM91" s="132">
        <f t="shared" si="192"/>
        <v>2.3999999999999997E-2</v>
      </c>
      <c r="BN91" s="132">
        <f t="shared" si="219"/>
        <v>1.8999999999999996E-2</v>
      </c>
      <c r="BO91" s="21"/>
      <c r="BP91" s="132">
        <f t="shared" si="194"/>
        <v>2.3999999999999997E-2</v>
      </c>
      <c r="BQ91" s="132">
        <f t="shared" si="195"/>
        <v>1.8999999999999996E-2</v>
      </c>
      <c r="BR91" s="21"/>
      <c r="BS91" s="132">
        <f t="shared" si="196"/>
        <v>2.3999999999999997E-2</v>
      </c>
      <c r="BT91" s="132">
        <f t="shared" si="197"/>
        <v>1.8999999999999996E-2</v>
      </c>
      <c r="BU91" s="21"/>
      <c r="BV91" s="132">
        <f t="shared" si="198"/>
        <v>2.3999999999999997E-2</v>
      </c>
      <c r="BW91" s="132">
        <f t="shared" si="199"/>
        <v>1.8999999999999996E-2</v>
      </c>
      <c r="BY91" s="132"/>
      <c r="BZ91" s="132"/>
      <c r="CA91" s="132"/>
      <c r="CB91" s="132"/>
    </row>
    <row r="92" spans="1:80">
      <c r="A92" s="141" t="s">
        <v>137</v>
      </c>
      <c r="B92" s="65">
        <f t="shared" si="220"/>
        <v>2.3999999999999997E-2</v>
      </c>
      <c r="C92" s="65">
        <f t="shared" si="220"/>
        <v>1.8999999999999996E-2</v>
      </c>
      <c r="D92" s="21">
        <v>1.0072839723218672E-3</v>
      </c>
      <c r="E92" s="132">
        <f t="shared" si="152"/>
        <v>2.5007283972321864E-2</v>
      </c>
      <c r="F92" s="132">
        <f t="shared" si="205"/>
        <v>2.0007283972321863E-2</v>
      </c>
      <c r="G92" s="21">
        <v>1.5503490343467732E-3</v>
      </c>
      <c r="H92" s="132">
        <f t="shared" si="154"/>
        <v>2.5550349034346768E-2</v>
      </c>
      <c r="I92" s="132">
        <f t="shared" si="206"/>
        <v>2.0550349034346771E-2</v>
      </c>
      <c r="J92" s="21">
        <v>9.8333476030093071E-4</v>
      </c>
      <c r="K92" s="132">
        <f t="shared" si="156"/>
        <v>2.4983334760300929E-2</v>
      </c>
      <c r="L92" s="132">
        <f t="shared" si="207"/>
        <v>1.9983334760300928E-2</v>
      </c>
      <c r="M92" s="21">
        <v>4.4034154056633255E-4</v>
      </c>
      <c r="N92" s="132">
        <f t="shared" si="158"/>
        <v>2.4440341540566329E-2</v>
      </c>
      <c r="O92" s="132">
        <f t="shared" si="208"/>
        <v>1.9440341540566328E-2</v>
      </c>
      <c r="P92" s="21">
        <v>2.4433184092618028E-4</v>
      </c>
      <c r="Q92" s="132">
        <f t="shared" si="160"/>
        <v>2.4244331840926177E-2</v>
      </c>
      <c r="R92" s="132">
        <f t="shared" si="161"/>
        <v>1.9244331840926176E-2</v>
      </c>
      <c r="S92" s="21">
        <v>7.7369199343430809E-4</v>
      </c>
      <c r="T92" s="132">
        <f t="shared" si="162"/>
        <v>2.4773691993434304E-2</v>
      </c>
      <c r="U92" s="132">
        <f t="shared" si="163"/>
        <v>1.9773691993434303E-2</v>
      </c>
      <c r="V92" s="21">
        <v>1.0072839723218672E-3</v>
      </c>
      <c r="W92" s="132">
        <f t="shared" si="164"/>
        <v>2.5007283972321864E-2</v>
      </c>
      <c r="X92" s="132">
        <f t="shared" si="209"/>
        <v>2.0007283972321863E-2</v>
      </c>
      <c r="Y92" s="21">
        <v>1.5503490343467732E-3</v>
      </c>
      <c r="Z92" s="132">
        <f t="shared" si="166"/>
        <v>2.5550349034346768E-2</v>
      </c>
      <c r="AA92" s="132">
        <f t="shared" si="210"/>
        <v>2.0550349034346771E-2</v>
      </c>
      <c r="AB92" s="21">
        <v>9.8333476030093071E-4</v>
      </c>
      <c r="AC92" s="132">
        <f t="shared" si="168"/>
        <v>2.4983334760300929E-2</v>
      </c>
      <c r="AD92" s="132">
        <f t="shared" si="211"/>
        <v>1.9983334760300928E-2</v>
      </c>
      <c r="AE92" s="21">
        <v>4.4034154056633255E-4</v>
      </c>
      <c r="AF92" s="132">
        <f t="shared" si="170"/>
        <v>2.4440341540566329E-2</v>
      </c>
      <c r="AG92" s="132">
        <f t="shared" si="212"/>
        <v>1.9440341540566328E-2</v>
      </c>
      <c r="AH92" s="21">
        <v>2.4433184092618028E-4</v>
      </c>
      <c r="AI92" s="132">
        <f t="shared" si="172"/>
        <v>2.4244331840926177E-2</v>
      </c>
      <c r="AJ92" s="132">
        <f t="shared" si="173"/>
        <v>1.9244331840926176E-2</v>
      </c>
      <c r="AK92" s="21">
        <v>7.7369199343430809E-4</v>
      </c>
      <c r="AL92" s="132">
        <f t="shared" si="174"/>
        <v>2.4773691993434304E-2</v>
      </c>
      <c r="AM92" s="132">
        <f t="shared" si="175"/>
        <v>1.9773691993434303E-2</v>
      </c>
      <c r="AN92" s="21"/>
      <c r="AO92" s="132">
        <f t="shared" si="176"/>
        <v>2.3999999999999997E-2</v>
      </c>
      <c r="AP92" s="132">
        <f t="shared" si="213"/>
        <v>1.8999999999999996E-2</v>
      </c>
      <c r="AQ92" s="21"/>
      <c r="AR92" s="132">
        <f t="shared" si="178"/>
        <v>2.3999999999999997E-2</v>
      </c>
      <c r="AS92" s="132">
        <f t="shared" si="214"/>
        <v>1.8999999999999996E-2</v>
      </c>
      <c r="AT92" s="21"/>
      <c r="AU92" s="132">
        <f t="shared" si="180"/>
        <v>2.3999999999999997E-2</v>
      </c>
      <c r="AV92" s="132">
        <f t="shared" si="215"/>
        <v>1.8999999999999996E-2</v>
      </c>
      <c r="AW92" s="21"/>
      <c r="AX92" s="132">
        <f t="shared" si="182"/>
        <v>2.3999999999999997E-2</v>
      </c>
      <c r="AY92" s="132">
        <f t="shared" si="216"/>
        <v>1.8999999999999996E-2</v>
      </c>
      <c r="AZ92" s="21"/>
      <c r="BA92" s="132">
        <f t="shared" si="184"/>
        <v>2.3999999999999997E-2</v>
      </c>
      <c r="BB92" s="132">
        <f t="shared" si="185"/>
        <v>1.8999999999999996E-2</v>
      </c>
      <c r="BC92" s="21"/>
      <c r="BD92" s="132">
        <f t="shared" si="186"/>
        <v>2.3999999999999997E-2</v>
      </c>
      <c r="BE92" s="132">
        <f t="shared" si="187"/>
        <v>1.8999999999999996E-2</v>
      </c>
      <c r="BF92" s="21"/>
      <c r="BG92" s="132">
        <f t="shared" si="188"/>
        <v>2.3999999999999997E-2</v>
      </c>
      <c r="BH92" s="132">
        <f t="shared" si="217"/>
        <v>1.8999999999999996E-2</v>
      </c>
      <c r="BI92" s="21"/>
      <c r="BJ92" s="132">
        <f t="shared" si="190"/>
        <v>2.3999999999999997E-2</v>
      </c>
      <c r="BK92" s="132">
        <f t="shared" si="218"/>
        <v>1.8999999999999996E-2</v>
      </c>
      <c r="BL92" s="21"/>
      <c r="BM92" s="132">
        <f t="shared" si="192"/>
        <v>2.3999999999999997E-2</v>
      </c>
      <c r="BN92" s="132">
        <f t="shared" si="219"/>
        <v>1.8999999999999996E-2</v>
      </c>
      <c r="BO92" s="21"/>
      <c r="BP92" s="132">
        <f t="shared" si="194"/>
        <v>2.3999999999999997E-2</v>
      </c>
      <c r="BQ92" s="132">
        <f t="shared" si="195"/>
        <v>1.8999999999999996E-2</v>
      </c>
      <c r="BR92" s="21"/>
      <c r="BS92" s="132">
        <f t="shared" si="196"/>
        <v>2.3999999999999997E-2</v>
      </c>
      <c r="BT92" s="132">
        <f t="shared" si="197"/>
        <v>1.8999999999999996E-2</v>
      </c>
      <c r="BU92" s="21"/>
      <c r="BV92" s="132">
        <f t="shared" si="198"/>
        <v>2.3999999999999997E-2</v>
      </c>
      <c r="BW92" s="132">
        <f t="shared" si="199"/>
        <v>1.8999999999999996E-2</v>
      </c>
      <c r="BY92" s="132"/>
      <c r="BZ92" s="132"/>
      <c r="CA92" s="132"/>
      <c r="CB92" s="132"/>
    </row>
    <row r="93" spans="1:80">
      <c r="A93" s="141" t="s">
        <v>138</v>
      </c>
      <c r="B93" s="65">
        <f t="shared" si="220"/>
        <v>2.3999999999999997E-2</v>
      </c>
      <c r="C93" s="65">
        <f t="shared" si="220"/>
        <v>1.8999999999999996E-2</v>
      </c>
      <c r="D93" s="21">
        <v>6.8627120929472853E-3</v>
      </c>
      <c r="E93" s="132">
        <f t="shared" si="152"/>
        <v>3.0862712092947282E-2</v>
      </c>
      <c r="F93" s="132">
        <f t="shared" si="205"/>
        <v>2.5862712092947281E-2</v>
      </c>
      <c r="G93" s="21">
        <v>6.4082611480710313E-3</v>
      </c>
      <c r="H93" s="132">
        <f t="shared" si="154"/>
        <v>3.0408261148071027E-2</v>
      </c>
      <c r="I93" s="132">
        <f t="shared" si="206"/>
        <v>2.5408261148071029E-2</v>
      </c>
      <c r="J93" s="21">
        <v>5.4770098101677529E-3</v>
      </c>
      <c r="K93" s="132">
        <f t="shared" si="156"/>
        <v>2.9477009810167751E-2</v>
      </c>
      <c r="L93" s="132">
        <f t="shared" si="207"/>
        <v>2.447700981016775E-2</v>
      </c>
      <c r="M93" s="21">
        <v>5.8839891569849216E-3</v>
      </c>
      <c r="N93" s="132">
        <f t="shared" si="158"/>
        <v>2.9883989156984918E-2</v>
      </c>
      <c r="O93" s="132">
        <f t="shared" si="208"/>
        <v>2.4883989156984917E-2</v>
      </c>
      <c r="P93" s="21">
        <v>6.3326614036174692E-3</v>
      </c>
      <c r="Q93" s="132">
        <f t="shared" si="160"/>
        <v>3.0332661403617466E-2</v>
      </c>
      <c r="R93" s="132">
        <f t="shared" si="161"/>
        <v>2.5332661403617465E-2</v>
      </c>
      <c r="S93" s="21">
        <v>6.3554598811885509E-3</v>
      </c>
      <c r="T93" s="132">
        <f t="shared" si="162"/>
        <v>3.0355459881188547E-2</v>
      </c>
      <c r="U93" s="132">
        <f t="shared" si="163"/>
        <v>2.5355459881188546E-2</v>
      </c>
      <c r="V93" s="21">
        <v>6.8627120929472853E-3</v>
      </c>
      <c r="W93" s="132">
        <f t="shared" si="164"/>
        <v>3.0862712092947282E-2</v>
      </c>
      <c r="X93" s="132">
        <f t="shared" si="209"/>
        <v>2.5862712092947281E-2</v>
      </c>
      <c r="Y93" s="21">
        <v>6.4082611480710313E-3</v>
      </c>
      <c r="Z93" s="132">
        <f t="shared" si="166"/>
        <v>3.0408261148071027E-2</v>
      </c>
      <c r="AA93" s="132">
        <f t="shared" si="210"/>
        <v>2.5408261148071029E-2</v>
      </c>
      <c r="AB93" s="21">
        <v>5.4770098101677529E-3</v>
      </c>
      <c r="AC93" s="132">
        <f t="shared" si="168"/>
        <v>2.9477009810167751E-2</v>
      </c>
      <c r="AD93" s="132">
        <f t="shared" si="211"/>
        <v>2.447700981016775E-2</v>
      </c>
      <c r="AE93" s="21">
        <v>5.8839891569849216E-3</v>
      </c>
      <c r="AF93" s="132">
        <f t="shared" si="170"/>
        <v>2.9883989156984918E-2</v>
      </c>
      <c r="AG93" s="132">
        <f t="shared" si="212"/>
        <v>2.4883989156984917E-2</v>
      </c>
      <c r="AH93" s="21">
        <v>6.3326614036174692E-3</v>
      </c>
      <c r="AI93" s="132">
        <f t="shared" si="172"/>
        <v>3.0332661403617466E-2</v>
      </c>
      <c r="AJ93" s="132">
        <f t="shared" si="173"/>
        <v>2.5332661403617465E-2</v>
      </c>
      <c r="AK93" s="21">
        <v>6.3554598811885509E-3</v>
      </c>
      <c r="AL93" s="132">
        <f t="shared" si="174"/>
        <v>3.0355459881188547E-2</v>
      </c>
      <c r="AM93" s="132">
        <f t="shared" si="175"/>
        <v>2.5355459881188546E-2</v>
      </c>
      <c r="AN93" s="21"/>
      <c r="AO93" s="132">
        <f t="shared" si="176"/>
        <v>2.3999999999999997E-2</v>
      </c>
      <c r="AP93" s="132">
        <f t="shared" si="213"/>
        <v>1.8999999999999996E-2</v>
      </c>
      <c r="AQ93" s="21"/>
      <c r="AR93" s="132">
        <f t="shared" si="178"/>
        <v>2.3999999999999997E-2</v>
      </c>
      <c r="AS93" s="132">
        <f t="shared" si="214"/>
        <v>1.8999999999999996E-2</v>
      </c>
      <c r="AT93" s="21"/>
      <c r="AU93" s="132">
        <f t="shared" si="180"/>
        <v>2.3999999999999997E-2</v>
      </c>
      <c r="AV93" s="132">
        <f t="shared" si="215"/>
        <v>1.8999999999999996E-2</v>
      </c>
      <c r="AW93" s="21"/>
      <c r="AX93" s="132">
        <f t="shared" si="182"/>
        <v>2.3999999999999997E-2</v>
      </c>
      <c r="AY93" s="132">
        <f t="shared" si="216"/>
        <v>1.8999999999999996E-2</v>
      </c>
      <c r="AZ93" s="21"/>
      <c r="BA93" s="132">
        <f t="shared" si="184"/>
        <v>2.3999999999999997E-2</v>
      </c>
      <c r="BB93" s="132">
        <f t="shared" si="185"/>
        <v>1.8999999999999996E-2</v>
      </c>
      <c r="BC93" s="21"/>
      <c r="BD93" s="132">
        <f t="shared" si="186"/>
        <v>2.3999999999999997E-2</v>
      </c>
      <c r="BE93" s="132">
        <f t="shared" si="187"/>
        <v>1.8999999999999996E-2</v>
      </c>
      <c r="BF93" s="21"/>
      <c r="BG93" s="132">
        <f t="shared" si="188"/>
        <v>2.3999999999999997E-2</v>
      </c>
      <c r="BH93" s="132">
        <f t="shared" si="217"/>
        <v>1.8999999999999996E-2</v>
      </c>
      <c r="BI93" s="21"/>
      <c r="BJ93" s="132">
        <f t="shared" si="190"/>
        <v>2.3999999999999997E-2</v>
      </c>
      <c r="BK93" s="132">
        <f t="shared" si="218"/>
        <v>1.8999999999999996E-2</v>
      </c>
      <c r="BL93" s="21"/>
      <c r="BM93" s="132">
        <f t="shared" si="192"/>
        <v>2.3999999999999997E-2</v>
      </c>
      <c r="BN93" s="132">
        <f t="shared" si="219"/>
        <v>1.8999999999999996E-2</v>
      </c>
      <c r="BO93" s="21"/>
      <c r="BP93" s="132">
        <f t="shared" si="194"/>
        <v>2.3999999999999997E-2</v>
      </c>
      <c r="BQ93" s="132">
        <f t="shared" si="195"/>
        <v>1.8999999999999996E-2</v>
      </c>
      <c r="BR93" s="21"/>
      <c r="BS93" s="132">
        <f t="shared" si="196"/>
        <v>2.3999999999999997E-2</v>
      </c>
      <c r="BT93" s="132">
        <f t="shared" si="197"/>
        <v>1.8999999999999996E-2</v>
      </c>
      <c r="BU93" s="21"/>
      <c r="BV93" s="132">
        <f t="shared" si="198"/>
        <v>2.3999999999999997E-2</v>
      </c>
      <c r="BW93" s="132">
        <f t="shared" si="199"/>
        <v>1.8999999999999996E-2</v>
      </c>
      <c r="BY93" s="132"/>
      <c r="BZ93" s="132"/>
      <c r="CA93" s="132"/>
      <c r="CB93" s="132"/>
    </row>
    <row r="94" spans="1:80">
      <c r="A94" s="86" t="s">
        <v>60</v>
      </c>
      <c r="B94" s="158">
        <f>B36</f>
        <v>2.3999999999999997E-2</v>
      </c>
      <c r="C94" s="158">
        <f>C36</f>
        <v>1.8999999999999996E-2</v>
      </c>
      <c r="D94" s="150">
        <v>4.8299043819435582E-2</v>
      </c>
      <c r="E94" s="132">
        <f t="shared" si="152"/>
        <v>7.2299043819435582E-2</v>
      </c>
      <c r="F94" s="132">
        <f t="shared" si="205"/>
        <v>6.7299043819435578E-2</v>
      </c>
      <c r="G94" s="150">
        <v>4.7908780412528412E-2</v>
      </c>
      <c r="H94" s="132">
        <f t="shared" si="154"/>
        <v>7.1908780412528406E-2</v>
      </c>
      <c r="I94" s="132">
        <f t="shared" si="206"/>
        <v>6.6908780412528401E-2</v>
      </c>
      <c r="J94" s="150">
        <v>4.3274232757039399E-2</v>
      </c>
      <c r="K94" s="132">
        <f t="shared" si="156"/>
        <v>6.7274232757039393E-2</v>
      </c>
      <c r="L94" s="132">
        <f t="shared" si="207"/>
        <v>6.2274232757039395E-2</v>
      </c>
      <c r="M94" s="150">
        <v>3.8250849537615018E-2</v>
      </c>
      <c r="N94" s="132">
        <f t="shared" si="158"/>
        <v>6.2250849537615019E-2</v>
      </c>
      <c r="O94" s="132">
        <f t="shared" si="208"/>
        <v>5.7250849537615014E-2</v>
      </c>
      <c r="P94" s="150">
        <v>3.3907166662515566E-2</v>
      </c>
      <c r="Q94" s="132">
        <f t="shared" si="160"/>
        <v>5.7907166662515566E-2</v>
      </c>
      <c r="R94" s="132">
        <f t="shared" si="161"/>
        <v>5.2907166662515562E-2</v>
      </c>
      <c r="S94" s="150">
        <v>4.3949392425595681E-2</v>
      </c>
      <c r="T94" s="132">
        <f t="shared" si="162"/>
        <v>6.7949392425595681E-2</v>
      </c>
      <c r="U94" s="132">
        <f t="shared" si="163"/>
        <v>6.2949392425595677E-2</v>
      </c>
      <c r="V94" s="150">
        <v>4.8299043819435582E-2</v>
      </c>
      <c r="W94" s="132">
        <f t="shared" si="164"/>
        <v>7.2299043819435582E-2</v>
      </c>
      <c r="X94" s="132">
        <f t="shared" si="209"/>
        <v>6.7299043819435578E-2</v>
      </c>
      <c r="Y94" s="150">
        <v>4.7908780412528412E-2</v>
      </c>
      <c r="Z94" s="132">
        <f t="shared" si="166"/>
        <v>7.1908780412528406E-2</v>
      </c>
      <c r="AA94" s="132">
        <f t="shared" si="210"/>
        <v>6.6908780412528401E-2</v>
      </c>
      <c r="AB94" s="150">
        <v>4.3274232757039399E-2</v>
      </c>
      <c r="AC94" s="132">
        <f t="shared" si="168"/>
        <v>6.7274232757039393E-2</v>
      </c>
      <c r="AD94" s="132">
        <f t="shared" si="211"/>
        <v>6.2274232757039395E-2</v>
      </c>
      <c r="AE94" s="150">
        <v>3.8250849537615018E-2</v>
      </c>
      <c r="AF94" s="132">
        <f t="shared" si="170"/>
        <v>6.2250849537615019E-2</v>
      </c>
      <c r="AG94" s="132">
        <f t="shared" si="212"/>
        <v>5.7250849537615014E-2</v>
      </c>
      <c r="AH94" s="150">
        <v>3.3907166662515566E-2</v>
      </c>
      <c r="AI94" s="132">
        <f t="shared" si="172"/>
        <v>5.7907166662515566E-2</v>
      </c>
      <c r="AJ94" s="132">
        <f t="shared" si="173"/>
        <v>5.2907166662515562E-2</v>
      </c>
      <c r="AK94" s="150">
        <v>4.3949392425595681E-2</v>
      </c>
      <c r="AL94" s="132">
        <f t="shared" si="174"/>
        <v>6.7949392425595681E-2</v>
      </c>
      <c r="AM94" s="132">
        <f t="shared" si="175"/>
        <v>6.2949392425595677E-2</v>
      </c>
      <c r="AN94" s="150"/>
      <c r="AO94" s="132">
        <f t="shared" si="176"/>
        <v>2.3999999999999997E-2</v>
      </c>
      <c r="AP94" s="132">
        <f t="shared" si="213"/>
        <v>1.8999999999999996E-2</v>
      </c>
      <c r="AQ94" s="150"/>
      <c r="AR94" s="132">
        <f t="shared" si="178"/>
        <v>2.3999999999999997E-2</v>
      </c>
      <c r="AS94" s="132">
        <f t="shared" si="214"/>
        <v>1.8999999999999996E-2</v>
      </c>
      <c r="AT94" s="150"/>
      <c r="AU94" s="132">
        <f t="shared" si="180"/>
        <v>2.3999999999999997E-2</v>
      </c>
      <c r="AV94" s="132">
        <f t="shared" si="215"/>
        <v>1.8999999999999996E-2</v>
      </c>
      <c r="AW94" s="150"/>
      <c r="AX94" s="132">
        <f t="shared" si="182"/>
        <v>2.3999999999999997E-2</v>
      </c>
      <c r="AY94" s="132">
        <f t="shared" si="216"/>
        <v>1.8999999999999996E-2</v>
      </c>
      <c r="AZ94" s="150"/>
      <c r="BA94" s="132">
        <f t="shared" si="184"/>
        <v>2.3999999999999997E-2</v>
      </c>
      <c r="BB94" s="132">
        <f t="shared" si="185"/>
        <v>1.8999999999999996E-2</v>
      </c>
      <c r="BC94" s="150"/>
      <c r="BD94" s="132">
        <f t="shared" si="186"/>
        <v>2.3999999999999997E-2</v>
      </c>
      <c r="BE94" s="132">
        <f t="shared" si="187"/>
        <v>1.8999999999999996E-2</v>
      </c>
      <c r="BF94" s="150"/>
      <c r="BG94" s="132">
        <f t="shared" si="188"/>
        <v>2.3999999999999997E-2</v>
      </c>
      <c r="BH94" s="132">
        <f t="shared" si="217"/>
        <v>1.8999999999999996E-2</v>
      </c>
      <c r="BI94" s="150"/>
      <c r="BJ94" s="132">
        <f t="shared" si="190"/>
        <v>2.3999999999999997E-2</v>
      </c>
      <c r="BK94" s="132">
        <f t="shared" si="218"/>
        <v>1.8999999999999996E-2</v>
      </c>
      <c r="BL94" s="150"/>
      <c r="BM94" s="132">
        <f t="shared" si="192"/>
        <v>2.3999999999999997E-2</v>
      </c>
      <c r="BN94" s="132">
        <f t="shared" si="219"/>
        <v>1.8999999999999996E-2</v>
      </c>
      <c r="BO94" s="150"/>
      <c r="BP94" s="132">
        <f t="shared" si="194"/>
        <v>2.3999999999999997E-2</v>
      </c>
      <c r="BQ94" s="132">
        <f t="shared" si="195"/>
        <v>1.8999999999999996E-2</v>
      </c>
      <c r="BR94" s="150"/>
      <c r="BS94" s="132">
        <f t="shared" si="196"/>
        <v>2.3999999999999997E-2</v>
      </c>
      <c r="BT94" s="132">
        <f t="shared" si="197"/>
        <v>1.8999999999999996E-2</v>
      </c>
      <c r="BU94" s="150"/>
      <c r="BV94" s="132">
        <f t="shared" si="198"/>
        <v>2.3999999999999997E-2</v>
      </c>
      <c r="BW94" s="132">
        <f t="shared" si="199"/>
        <v>1.8999999999999996E-2</v>
      </c>
      <c r="BY94" s="132"/>
      <c r="BZ94" s="132"/>
      <c r="CA94" s="132"/>
      <c r="CB94" s="132"/>
    </row>
    <row r="95" spans="1:80">
      <c r="A95" s="141" t="s">
        <v>139</v>
      </c>
      <c r="B95" s="65">
        <f>B96</f>
        <v>3.0000000000000001E-3</v>
      </c>
      <c r="C95" s="65">
        <f>C96</f>
        <v>1E-3</v>
      </c>
      <c r="D95" s="21">
        <v>3.5683324168919481E-3</v>
      </c>
      <c r="E95" s="132">
        <f t="shared" si="152"/>
        <v>6.5683324168919477E-3</v>
      </c>
      <c r="F95" s="132">
        <f t="shared" si="205"/>
        <v>4.5683324168919476E-3</v>
      </c>
      <c r="G95" s="21">
        <v>3.1989633277906583E-3</v>
      </c>
      <c r="H95" s="132">
        <f t="shared" si="154"/>
        <v>6.1989633277906584E-3</v>
      </c>
      <c r="I95" s="132">
        <f t="shared" si="206"/>
        <v>4.1989633277906583E-3</v>
      </c>
      <c r="J95" s="21">
        <v>4.3259226149442494E-3</v>
      </c>
      <c r="K95" s="132">
        <f t="shared" si="156"/>
        <v>7.3259226149442495E-3</v>
      </c>
      <c r="L95" s="132">
        <f t="shared" si="207"/>
        <v>5.3259226149442495E-3</v>
      </c>
      <c r="M95" s="21">
        <v>2.1946791068130464E-3</v>
      </c>
      <c r="N95" s="132">
        <f t="shared" si="158"/>
        <v>5.1946791068130469E-3</v>
      </c>
      <c r="O95" s="132">
        <f t="shared" si="208"/>
        <v>3.1946791068130464E-3</v>
      </c>
      <c r="P95" s="21">
        <v>1.9884124543781815E-3</v>
      </c>
      <c r="Q95" s="132">
        <f t="shared" si="160"/>
        <v>4.988412454378182E-3</v>
      </c>
      <c r="R95" s="132">
        <f t="shared" si="161"/>
        <v>2.9884124543781815E-3</v>
      </c>
      <c r="S95" s="21">
        <v>4.4271170213013187E-3</v>
      </c>
      <c r="T95" s="132">
        <f t="shared" si="162"/>
        <v>7.4271170213013188E-3</v>
      </c>
      <c r="U95" s="132">
        <f t="shared" si="163"/>
        <v>5.4271170213013187E-3</v>
      </c>
      <c r="V95" s="21">
        <v>3.5683324168919481E-3</v>
      </c>
      <c r="W95" s="132">
        <f t="shared" si="164"/>
        <v>6.5683324168919477E-3</v>
      </c>
      <c r="X95" s="132">
        <f t="shared" si="209"/>
        <v>4.5683324168919476E-3</v>
      </c>
      <c r="Y95" s="21">
        <v>3.1989633277906583E-3</v>
      </c>
      <c r="Z95" s="132">
        <f t="shared" si="166"/>
        <v>6.1989633277906584E-3</v>
      </c>
      <c r="AA95" s="132">
        <f t="shared" si="210"/>
        <v>4.1989633277906583E-3</v>
      </c>
      <c r="AB95" s="21">
        <v>4.3259226149442494E-3</v>
      </c>
      <c r="AC95" s="132">
        <f t="shared" si="168"/>
        <v>7.3259226149442495E-3</v>
      </c>
      <c r="AD95" s="132">
        <f t="shared" si="211"/>
        <v>5.3259226149442495E-3</v>
      </c>
      <c r="AE95" s="21">
        <v>2.1946791068130464E-3</v>
      </c>
      <c r="AF95" s="132">
        <f t="shared" si="170"/>
        <v>5.1946791068130469E-3</v>
      </c>
      <c r="AG95" s="132">
        <f t="shared" si="212"/>
        <v>3.1946791068130464E-3</v>
      </c>
      <c r="AH95" s="21">
        <v>1.9884124543781815E-3</v>
      </c>
      <c r="AI95" s="132">
        <f t="shared" si="172"/>
        <v>4.988412454378182E-3</v>
      </c>
      <c r="AJ95" s="132">
        <f t="shared" si="173"/>
        <v>2.9884124543781815E-3</v>
      </c>
      <c r="AK95" s="21">
        <v>4.4271170213013187E-3</v>
      </c>
      <c r="AL95" s="132">
        <f t="shared" si="174"/>
        <v>7.4271170213013188E-3</v>
      </c>
      <c r="AM95" s="132">
        <f t="shared" si="175"/>
        <v>5.4271170213013187E-3</v>
      </c>
      <c r="AN95" s="21"/>
      <c r="AO95" s="132">
        <f t="shared" si="176"/>
        <v>3.0000000000000001E-3</v>
      </c>
      <c r="AP95" s="132">
        <f t="shared" si="213"/>
        <v>1E-3</v>
      </c>
      <c r="AQ95" s="21"/>
      <c r="AR95" s="132">
        <f t="shared" si="178"/>
        <v>3.0000000000000001E-3</v>
      </c>
      <c r="AS95" s="132">
        <f t="shared" si="214"/>
        <v>1E-3</v>
      </c>
      <c r="AT95" s="21"/>
      <c r="AU95" s="132">
        <f t="shared" si="180"/>
        <v>3.0000000000000001E-3</v>
      </c>
      <c r="AV95" s="132">
        <f t="shared" si="215"/>
        <v>1E-3</v>
      </c>
      <c r="AW95" s="21"/>
      <c r="AX95" s="132">
        <f t="shared" si="182"/>
        <v>3.0000000000000001E-3</v>
      </c>
      <c r="AY95" s="132">
        <f t="shared" si="216"/>
        <v>1E-3</v>
      </c>
      <c r="AZ95" s="21"/>
      <c r="BA95" s="132">
        <f t="shared" si="184"/>
        <v>3.0000000000000001E-3</v>
      </c>
      <c r="BB95" s="132">
        <f t="shared" si="185"/>
        <v>1E-3</v>
      </c>
      <c r="BC95" s="21"/>
      <c r="BD95" s="132">
        <f t="shared" si="186"/>
        <v>3.0000000000000001E-3</v>
      </c>
      <c r="BE95" s="132">
        <f t="shared" si="187"/>
        <v>1E-3</v>
      </c>
      <c r="BF95" s="21"/>
      <c r="BG95" s="132">
        <f t="shared" si="188"/>
        <v>3.0000000000000001E-3</v>
      </c>
      <c r="BH95" s="132">
        <f t="shared" si="217"/>
        <v>1E-3</v>
      </c>
      <c r="BI95" s="21"/>
      <c r="BJ95" s="132">
        <f t="shared" si="190"/>
        <v>3.0000000000000001E-3</v>
      </c>
      <c r="BK95" s="132">
        <f t="shared" si="218"/>
        <v>1E-3</v>
      </c>
      <c r="BL95" s="21"/>
      <c r="BM95" s="132">
        <f t="shared" si="192"/>
        <v>3.0000000000000001E-3</v>
      </c>
      <c r="BN95" s="132">
        <f t="shared" si="219"/>
        <v>1E-3</v>
      </c>
      <c r="BO95" s="21"/>
      <c r="BP95" s="132">
        <f t="shared" si="194"/>
        <v>3.0000000000000001E-3</v>
      </c>
      <c r="BQ95" s="132">
        <f t="shared" si="195"/>
        <v>1E-3</v>
      </c>
      <c r="BR95" s="21"/>
      <c r="BS95" s="132">
        <f t="shared" si="196"/>
        <v>3.0000000000000001E-3</v>
      </c>
      <c r="BT95" s="132">
        <f t="shared" si="197"/>
        <v>1E-3</v>
      </c>
      <c r="BU95" s="21"/>
      <c r="BV95" s="132">
        <f t="shared" si="198"/>
        <v>3.0000000000000001E-3</v>
      </c>
      <c r="BW95" s="132">
        <f t="shared" si="199"/>
        <v>1E-3</v>
      </c>
      <c r="BY95" s="132"/>
      <c r="BZ95" s="132"/>
      <c r="CA95" s="132"/>
      <c r="CB95" s="132"/>
    </row>
    <row r="96" spans="1:80">
      <c r="A96" s="141" t="s">
        <v>140</v>
      </c>
      <c r="B96" s="65">
        <f>B97</f>
        <v>3.0000000000000001E-3</v>
      </c>
      <c r="C96" s="65">
        <f>C97</f>
        <v>1E-3</v>
      </c>
      <c r="D96" s="21">
        <v>7.7002451146727349E-4</v>
      </c>
      <c r="E96" s="132">
        <f t="shared" si="152"/>
        <v>3.7700245114672733E-3</v>
      </c>
      <c r="F96" s="132">
        <f t="shared" si="205"/>
        <v>1.7700245114672735E-3</v>
      </c>
      <c r="G96" s="21">
        <v>8.3849517878409243E-4</v>
      </c>
      <c r="H96" s="132">
        <f t="shared" si="154"/>
        <v>3.8384951787840925E-3</v>
      </c>
      <c r="I96" s="132">
        <f t="shared" si="206"/>
        <v>1.8384951787840925E-3</v>
      </c>
      <c r="J96" s="21">
        <v>1.4794907239736852E-3</v>
      </c>
      <c r="K96" s="132">
        <f t="shared" si="156"/>
        <v>4.4794907239736857E-3</v>
      </c>
      <c r="L96" s="132">
        <f t="shared" si="207"/>
        <v>2.4794907239736852E-3</v>
      </c>
      <c r="M96" s="21">
        <v>1.387093424273994E-3</v>
      </c>
      <c r="N96" s="132">
        <f t="shared" si="158"/>
        <v>4.3870934242739943E-3</v>
      </c>
      <c r="O96" s="132">
        <f t="shared" si="208"/>
        <v>2.3870934242739943E-3</v>
      </c>
      <c r="P96" s="21">
        <v>2.4626673503292508E-3</v>
      </c>
      <c r="Q96" s="132">
        <f t="shared" si="160"/>
        <v>5.4626673503292509E-3</v>
      </c>
      <c r="R96" s="132">
        <f t="shared" si="161"/>
        <v>3.4626673503292509E-3</v>
      </c>
      <c r="S96" s="21">
        <v>5.4022106149488028E-4</v>
      </c>
      <c r="T96" s="132">
        <f t="shared" si="162"/>
        <v>3.5402210614948804E-3</v>
      </c>
      <c r="U96" s="132">
        <f t="shared" si="163"/>
        <v>1.5402210614948804E-3</v>
      </c>
      <c r="V96" s="21">
        <v>7.7002451146727349E-4</v>
      </c>
      <c r="W96" s="132">
        <f t="shared" si="164"/>
        <v>3.7700245114672733E-3</v>
      </c>
      <c r="X96" s="132">
        <f t="shared" si="209"/>
        <v>1.7700245114672735E-3</v>
      </c>
      <c r="Y96" s="21">
        <v>8.3849517878409243E-4</v>
      </c>
      <c r="Z96" s="132">
        <f t="shared" si="166"/>
        <v>3.8384951787840925E-3</v>
      </c>
      <c r="AA96" s="132">
        <f t="shared" si="210"/>
        <v>1.8384951787840925E-3</v>
      </c>
      <c r="AB96" s="21">
        <v>1.4794907239736852E-3</v>
      </c>
      <c r="AC96" s="132">
        <f t="shared" si="168"/>
        <v>4.4794907239736857E-3</v>
      </c>
      <c r="AD96" s="132">
        <f t="shared" si="211"/>
        <v>2.4794907239736852E-3</v>
      </c>
      <c r="AE96" s="21">
        <v>1.387093424273994E-3</v>
      </c>
      <c r="AF96" s="132">
        <f t="shared" si="170"/>
        <v>4.3870934242739943E-3</v>
      </c>
      <c r="AG96" s="132">
        <f t="shared" si="212"/>
        <v>2.3870934242739943E-3</v>
      </c>
      <c r="AH96" s="21">
        <v>2.4626673503292508E-3</v>
      </c>
      <c r="AI96" s="132">
        <f t="shared" si="172"/>
        <v>5.4626673503292509E-3</v>
      </c>
      <c r="AJ96" s="132">
        <f t="shared" si="173"/>
        <v>3.4626673503292509E-3</v>
      </c>
      <c r="AK96" s="21">
        <v>5.4022106149488028E-4</v>
      </c>
      <c r="AL96" s="132">
        <f t="shared" si="174"/>
        <v>3.5402210614948804E-3</v>
      </c>
      <c r="AM96" s="132">
        <f t="shared" si="175"/>
        <v>1.5402210614948804E-3</v>
      </c>
      <c r="AN96" s="21"/>
      <c r="AO96" s="132">
        <f t="shared" si="176"/>
        <v>3.0000000000000001E-3</v>
      </c>
      <c r="AP96" s="132">
        <f t="shared" si="213"/>
        <v>1E-3</v>
      </c>
      <c r="AQ96" s="21"/>
      <c r="AR96" s="132">
        <f t="shared" si="178"/>
        <v>3.0000000000000001E-3</v>
      </c>
      <c r="AS96" s="132">
        <f t="shared" si="214"/>
        <v>1E-3</v>
      </c>
      <c r="AT96" s="21"/>
      <c r="AU96" s="132">
        <f t="shared" si="180"/>
        <v>3.0000000000000001E-3</v>
      </c>
      <c r="AV96" s="132">
        <f t="shared" si="215"/>
        <v>1E-3</v>
      </c>
      <c r="AW96" s="21"/>
      <c r="AX96" s="132">
        <f t="shared" si="182"/>
        <v>3.0000000000000001E-3</v>
      </c>
      <c r="AY96" s="132">
        <f t="shared" si="216"/>
        <v>1E-3</v>
      </c>
      <c r="AZ96" s="21"/>
      <c r="BA96" s="132">
        <f t="shared" si="184"/>
        <v>3.0000000000000001E-3</v>
      </c>
      <c r="BB96" s="132">
        <f t="shared" si="185"/>
        <v>1E-3</v>
      </c>
      <c r="BC96" s="21"/>
      <c r="BD96" s="132">
        <f t="shared" si="186"/>
        <v>3.0000000000000001E-3</v>
      </c>
      <c r="BE96" s="132">
        <f t="shared" si="187"/>
        <v>1E-3</v>
      </c>
      <c r="BF96" s="21"/>
      <c r="BG96" s="132">
        <f t="shared" si="188"/>
        <v>3.0000000000000001E-3</v>
      </c>
      <c r="BH96" s="132">
        <f t="shared" si="217"/>
        <v>1E-3</v>
      </c>
      <c r="BI96" s="21"/>
      <c r="BJ96" s="132">
        <f t="shared" si="190"/>
        <v>3.0000000000000001E-3</v>
      </c>
      <c r="BK96" s="132">
        <f t="shared" si="218"/>
        <v>1E-3</v>
      </c>
      <c r="BL96" s="21"/>
      <c r="BM96" s="132">
        <f t="shared" si="192"/>
        <v>3.0000000000000001E-3</v>
      </c>
      <c r="BN96" s="132">
        <f t="shared" si="219"/>
        <v>1E-3</v>
      </c>
      <c r="BO96" s="21"/>
      <c r="BP96" s="132">
        <f t="shared" si="194"/>
        <v>3.0000000000000001E-3</v>
      </c>
      <c r="BQ96" s="132">
        <f t="shared" si="195"/>
        <v>1E-3</v>
      </c>
      <c r="BR96" s="21"/>
      <c r="BS96" s="132">
        <f t="shared" si="196"/>
        <v>3.0000000000000001E-3</v>
      </c>
      <c r="BT96" s="132">
        <f t="shared" si="197"/>
        <v>1E-3</v>
      </c>
      <c r="BU96" s="21"/>
      <c r="BV96" s="132">
        <f t="shared" si="198"/>
        <v>3.0000000000000001E-3</v>
      </c>
      <c r="BW96" s="132">
        <f t="shared" si="199"/>
        <v>1E-3</v>
      </c>
      <c r="BY96" s="132"/>
      <c r="BZ96" s="132"/>
      <c r="CA96" s="132"/>
      <c r="CB96" s="132"/>
    </row>
    <row r="97" spans="1:80">
      <c r="A97" s="86" t="s">
        <v>61</v>
      </c>
      <c r="B97" s="158">
        <f>B37</f>
        <v>3.0000000000000001E-3</v>
      </c>
      <c r="C97" s="158">
        <f>C37</f>
        <v>1E-3</v>
      </c>
      <c r="D97" s="150">
        <v>4.3383569283592218E-3</v>
      </c>
      <c r="E97" s="132">
        <f t="shared" si="152"/>
        <v>7.3383569283592218E-3</v>
      </c>
      <c r="F97" s="132">
        <f t="shared" si="205"/>
        <v>5.3383569283592218E-3</v>
      </c>
      <c r="G97" s="150">
        <v>4.0374585065747507E-3</v>
      </c>
      <c r="H97" s="132">
        <f t="shared" si="154"/>
        <v>7.0374585065747508E-3</v>
      </c>
      <c r="I97" s="132">
        <f t="shared" si="206"/>
        <v>5.0374585065747508E-3</v>
      </c>
      <c r="J97" s="150">
        <v>5.8054133389179342E-3</v>
      </c>
      <c r="K97" s="132">
        <f t="shared" si="156"/>
        <v>8.8054133389179334E-3</v>
      </c>
      <c r="L97" s="132">
        <f t="shared" si="207"/>
        <v>6.8054133389179343E-3</v>
      </c>
      <c r="M97" s="150">
        <v>3.5817725310870402E-3</v>
      </c>
      <c r="N97" s="132">
        <f t="shared" si="158"/>
        <v>6.5817725310870403E-3</v>
      </c>
      <c r="O97" s="132">
        <f t="shared" si="208"/>
        <v>4.5817725310870402E-3</v>
      </c>
      <c r="P97" s="150">
        <v>4.4510798047074328E-3</v>
      </c>
      <c r="Q97" s="132">
        <f t="shared" si="160"/>
        <v>7.4510798047074328E-3</v>
      </c>
      <c r="R97" s="132">
        <f t="shared" si="161"/>
        <v>5.4510798047074328E-3</v>
      </c>
      <c r="S97" s="150">
        <v>4.9673380827961995E-3</v>
      </c>
      <c r="T97" s="132">
        <f t="shared" si="162"/>
        <v>7.9673380827961996E-3</v>
      </c>
      <c r="U97" s="132">
        <f t="shared" si="163"/>
        <v>5.9673380827961996E-3</v>
      </c>
      <c r="V97" s="150">
        <v>4.3383569283592218E-3</v>
      </c>
      <c r="W97" s="132">
        <f t="shared" si="164"/>
        <v>7.3383569283592218E-3</v>
      </c>
      <c r="X97" s="132">
        <f t="shared" si="209"/>
        <v>5.3383569283592218E-3</v>
      </c>
      <c r="Y97" s="150">
        <v>4.0374585065747507E-3</v>
      </c>
      <c r="Z97" s="132">
        <f t="shared" si="166"/>
        <v>7.0374585065747508E-3</v>
      </c>
      <c r="AA97" s="132">
        <f t="shared" si="210"/>
        <v>5.0374585065747508E-3</v>
      </c>
      <c r="AB97" s="150">
        <v>5.8054133389179342E-3</v>
      </c>
      <c r="AC97" s="132">
        <f t="shared" si="168"/>
        <v>8.8054133389179334E-3</v>
      </c>
      <c r="AD97" s="132">
        <f t="shared" si="211"/>
        <v>6.8054133389179343E-3</v>
      </c>
      <c r="AE97" s="150">
        <v>3.5817725310870402E-3</v>
      </c>
      <c r="AF97" s="132">
        <f t="shared" si="170"/>
        <v>6.5817725310870403E-3</v>
      </c>
      <c r="AG97" s="132">
        <f t="shared" si="212"/>
        <v>4.5817725310870402E-3</v>
      </c>
      <c r="AH97" s="150">
        <v>4.4510798047074328E-3</v>
      </c>
      <c r="AI97" s="132">
        <f t="shared" si="172"/>
        <v>7.4510798047074328E-3</v>
      </c>
      <c r="AJ97" s="132">
        <f t="shared" si="173"/>
        <v>5.4510798047074328E-3</v>
      </c>
      <c r="AK97" s="150">
        <v>4.9673380827961995E-3</v>
      </c>
      <c r="AL97" s="132">
        <f t="shared" si="174"/>
        <v>7.9673380827961996E-3</v>
      </c>
      <c r="AM97" s="132">
        <f t="shared" si="175"/>
        <v>5.9673380827961996E-3</v>
      </c>
      <c r="AN97" s="150"/>
      <c r="AO97" s="132">
        <f t="shared" si="176"/>
        <v>3.0000000000000001E-3</v>
      </c>
      <c r="AP97" s="132">
        <f t="shared" si="213"/>
        <v>1E-3</v>
      </c>
      <c r="AQ97" s="150"/>
      <c r="AR97" s="132">
        <f t="shared" si="178"/>
        <v>3.0000000000000001E-3</v>
      </c>
      <c r="AS97" s="132">
        <f t="shared" si="214"/>
        <v>1E-3</v>
      </c>
      <c r="AT97" s="150"/>
      <c r="AU97" s="132">
        <f t="shared" si="180"/>
        <v>3.0000000000000001E-3</v>
      </c>
      <c r="AV97" s="132">
        <f t="shared" si="215"/>
        <v>1E-3</v>
      </c>
      <c r="AW97" s="150"/>
      <c r="AX97" s="132">
        <f t="shared" si="182"/>
        <v>3.0000000000000001E-3</v>
      </c>
      <c r="AY97" s="132">
        <f t="shared" si="216"/>
        <v>1E-3</v>
      </c>
      <c r="AZ97" s="150"/>
      <c r="BA97" s="132">
        <f t="shared" si="184"/>
        <v>3.0000000000000001E-3</v>
      </c>
      <c r="BB97" s="132">
        <f t="shared" si="185"/>
        <v>1E-3</v>
      </c>
      <c r="BC97" s="150"/>
      <c r="BD97" s="132">
        <f t="shared" si="186"/>
        <v>3.0000000000000001E-3</v>
      </c>
      <c r="BE97" s="132">
        <f t="shared" si="187"/>
        <v>1E-3</v>
      </c>
      <c r="BF97" s="150"/>
      <c r="BG97" s="132">
        <f t="shared" si="188"/>
        <v>3.0000000000000001E-3</v>
      </c>
      <c r="BH97" s="132">
        <f t="shared" si="217"/>
        <v>1E-3</v>
      </c>
      <c r="BI97" s="150"/>
      <c r="BJ97" s="132">
        <f t="shared" si="190"/>
        <v>3.0000000000000001E-3</v>
      </c>
      <c r="BK97" s="132">
        <f t="shared" si="218"/>
        <v>1E-3</v>
      </c>
      <c r="BL97" s="150"/>
      <c r="BM97" s="132">
        <f t="shared" si="192"/>
        <v>3.0000000000000001E-3</v>
      </c>
      <c r="BN97" s="132">
        <f t="shared" si="219"/>
        <v>1E-3</v>
      </c>
      <c r="BO97" s="150"/>
      <c r="BP97" s="132">
        <f t="shared" si="194"/>
        <v>3.0000000000000001E-3</v>
      </c>
      <c r="BQ97" s="132">
        <f t="shared" si="195"/>
        <v>1E-3</v>
      </c>
      <c r="BR97" s="150"/>
      <c r="BS97" s="132">
        <f t="shared" si="196"/>
        <v>3.0000000000000001E-3</v>
      </c>
      <c r="BT97" s="132">
        <f t="shared" si="197"/>
        <v>1E-3</v>
      </c>
      <c r="BU97" s="150"/>
      <c r="BV97" s="132">
        <f t="shared" si="198"/>
        <v>3.0000000000000001E-3</v>
      </c>
      <c r="BW97" s="132">
        <f t="shared" si="199"/>
        <v>1E-3</v>
      </c>
      <c r="BY97" s="132"/>
      <c r="BZ97" s="132"/>
      <c r="CA97" s="132"/>
      <c r="CB97" s="132"/>
    </row>
    <row r="98" spans="1:80">
      <c r="A98" s="141" t="s">
        <v>141</v>
      </c>
      <c r="B98" s="65">
        <f t="shared" ref="B98:C101" si="221">B99</f>
        <v>-1E-3</v>
      </c>
      <c r="C98" s="65">
        <f t="shared" si="221"/>
        <v>-6.000000000000001E-3</v>
      </c>
      <c r="D98" s="21">
        <v>5.0617132876163576E-3</v>
      </c>
      <c r="E98" s="132">
        <f t="shared" si="152"/>
        <v>4.0617132876163576E-3</v>
      </c>
      <c r="F98" s="132">
        <f t="shared" si="205"/>
        <v>-9.3828671238364338E-4</v>
      </c>
      <c r="G98" s="21">
        <v>6.0961244427037327E-3</v>
      </c>
      <c r="H98" s="132">
        <f t="shared" si="154"/>
        <v>5.0961244427037327E-3</v>
      </c>
      <c r="I98" s="132">
        <f t="shared" si="206"/>
        <v>9.6124442703731695E-5</v>
      </c>
      <c r="J98" s="21">
        <v>6.941627914112361E-3</v>
      </c>
      <c r="K98" s="132">
        <f t="shared" si="156"/>
        <v>5.941627914112361E-3</v>
      </c>
      <c r="L98" s="132">
        <f t="shared" si="207"/>
        <v>9.4162791411236003E-4</v>
      </c>
      <c r="M98" s="21">
        <v>4.5728045697119865E-3</v>
      </c>
      <c r="N98" s="132">
        <f t="shared" si="158"/>
        <v>3.5728045697119865E-3</v>
      </c>
      <c r="O98" s="132">
        <f t="shared" si="208"/>
        <v>-1.4271954302880144E-3</v>
      </c>
      <c r="P98" s="21">
        <v>4.8036833796918869E-3</v>
      </c>
      <c r="Q98" s="132">
        <f t="shared" si="160"/>
        <v>3.8036833796918868E-3</v>
      </c>
      <c r="R98" s="132">
        <f t="shared" si="161"/>
        <v>-1.1963166203081141E-3</v>
      </c>
      <c r="S98" s="21">
        <v>4.4749886324289131E-3</v>
      </c>
      <c r="T98" s="132">
        <f t="shared" si="162"/>
        <v>3.4749886324289131E-3</v>
      </c>
      <c r="U98" s="132">
        <f t="shared" si="163"/>
        <v>-1.5250113675710879E-3</v>
      </c>
      <c r="V98" s="21">
        <v>5.0617132876163576E-3</v>
      </c>
      <c r="W98" s="132">
        <f t="shared" si="164"/>
        <v>4.0617132876163576E-3</v>
      </c>
      <c r="X98" s="132">
        <f t="shared" si="209"/>
        <v>-9.3828671238364338E-4</v>
      </c>
      <c r="Y98" s="21">
        <v>6.0961244427037327E-3</v>
      </c>
      <c r="Z98" s="132">
        <f t="shared" si="166"/>
        <v>5.0961244427037327E-3</v>
      </c>
      <c r="AA98" s="132">
        <f t="shared" si="210"/>
        <v>9.6124442703731695E-5</v>
      </c>
      <c r="AB98" s="21">
        <v>6.941627914112361E-3</v>
      </c>
      <c r="AC98" s="132">
        <f t="shared" si="168"/>
        <v>5.941627914112361E-3</v>
      </c>
      <c r="AD98" s="132">
        <f t="shared" si="211"/>
        <v>9.4162791411236003E-4</v>
      </c>
      <c r="AE98" s="21">
        <v>4.5728045697119865E-3</v>
      </c>
      <c r="AF98" s="132">
        <f t="shared" si="170"/>
        <v>3.5728045697119865E-3</v>
      </c>
      <c r="AG98" s="132">
        <f t="shared" si="212"/>
        <v>-1.4271954302880144E-3</v>
      </c>
      <c r="AH98" s="21">
        <v>4.8036833796918869E-3</v>
      </c>
      <c r="AI98" s="132">
        <f t="shared" si="172"/>
        <v>3.8036833796918868E-3</v>
      </c>
      <c r="AJ98" s="132">
        <f t="shared" si="173"/>
        <v>-1.1963166203081141E-3</v>
      </c>
      <c r="AK98" s="21">
        <v>4.4749886324289131E-3</v>
      </c>
      <c r="AL98" s="132">
        <f t="shared" si="174"/>
        <v>3.4749886324289131E-3</v>
      </c>
      <c r="AM98" s="132">
        <f t="shared" si="175"/>
        <v>-1.5250113675710879E-3</v>
      </c>
      <c r="AN98" s="21"/>
      <c r="AO98" s="132">
        <f t="shared" si="176"/>
        <v>-1E-3</v>
      </c>
      <c r="AP98" s="132">
        <f t="shared" si="213"/>
        <v>-6.000000000000001E-3</v>
      </c>
      <c r="AQ98" s="21"/>
      <c r="AR98" s="132">
        <f t="shared" si="178"/>
        <v>-1E-3</v>
      </c>
      <c r="AS98" s="132">
        <f t="shared" si="214"/>
        <v>-6.000000000000001E-3</v>
      </c>
      <c r="AT98" s="21"/>
      <c r="AU98" s="132">
        <f t="shared" si="180"/>
        <v>-1E-3</v>
      </c>
      <c r="AV98" s="132">
        <f t="shared" si="215"/>
        <v>-6.000000000000001E-3</v>
      </c>
      <c r="AW98" s="21"/>
      <c r="AX98" s="132">
        <f t="shared" si="182"/>
        <v>-1E-3</v>
      </c>
      <c r="AY98" s="132">
        <f t="shared" si="216"/>
        <v>-6.000000000000001E-3</v>
      </c>
      <c r="AZ98" s="21"/>
      <c r="BA98" s="132">
        <f t="shared" si="184"/>
        <v>-1E-3</v>
      </c>
      <c r="BB98" s="132">
        <f t="shared" si="185"/>
        <v>-6.000000000000001E-3</v>
      </c>
      <c r="BC98" s="21"/>
      <c r="BD98" s="132">
        <f t="shared" si="186"/>
        <v>-1E-3</v>
      </c>
      <c r="BE98" s="132">
        <f t="shared" si="187"/>
        <v>-6.000000000000001E-3</v>
      </c>
      <c r="BF98" s="21"/>
      <c r="BG98" s="132">
        <f t="shared" si="188"/>
        <v>-1E-3</v>
      </c>
      <c r="BH98" s="132">
        <f t="shared" si="217"/>
        <v>-6.000000000000001E-3</v>
      </c>
      <c r="BI98" s="21"/>
      <c r="BJ98" s="132">
        <f t="shared" si="190"/>
        <v>-1E-3</v>
      </c>
      <c r="BK98" s="132">
        <f t="shared" si="218"/>
        <v>-6.000000000000001E-3</v>
      </c>
      <c r="BL98" s="21"/>
      <c r="BM98" s="132">
        <f t="shared" si="192"/>
        <v>-1E-3</v>
      </c>
      <c r="BN98" s="132">
        <f t="shared" si="219"/>
        <v>-6.000000000000001E-3</v>
      </c>
      <c r="BO98" s="21"/>
      <c r="BP98" s="132">
        <f t="shared" si="194"/>
        <v>-1E-3</v>
      </c>
      <c r="BQ98" s="132">
        <f t="shared" si="195"/>
        <v>-6.000000000000001E-3</v>
      </c>
      <c r="BR98" s="21"/>
      <c r="BS98" s="132">
        <f t="shared" si="196"/>
        <v>-1E-3</v>
      </c>
      <c r="BT98" s="132">
        <f t="shared" si="197"/>
        <v>-6.000000000000001E-3</v>
      </c>
      <c r="BU98" s="21"/>
      <c r="BV98" s="132">
        <f t="shared" si="198"/>
        <v>-1E-3</v>
      </c>
      <c r="BW98" s="132">
        <f t="shared" si="199"/>
        <v>-6.000000000000001E-3</v>
      </c>
      <c r="BY98" s="132"/>
      <c r="BZ98" s="132"/>
      <c r="CA98" s="132"/>
      <c r="CB98" s="132"/>
    </row>
    <row r="99" spans="1:80">
      <c r="A99" s="141" t="s">
        <v>142</v>
      </c>
      <c r="B99" s="65">
        <f t="shared" si="221"/>
        <v>-1E-3</v>
      </c>
      <c r="C99" s="65">
        <f t="shared" si="221"/>
        <v>-6.000000000000001E-3</v>
      </c>
      <c r="D99" s="21">
        <v>1.3397322138676731E-2</v>
      </c>
      <c r="E99" s="132">
        <f t="shared" si="152"/>
        <v>1.2397322138676732E-2</v>
      </c>
      <c r="F99" s="132">
        <f t="shared" si="205"/>
        <v>7.3973221386767303E-3</v>
      </c>
      <c r="G99" s="21">
        <v>1.5992714708277418E-2</v>
      </c>
      <c r="H99" s="132">
        <f t="shared" si="154"/>
        <v>1.4992714708277417E-2</v>
      </c>
      <c r="I99" s="132">
        <f t="shared" si="206"/>
        <v>9.9927147082774156E-3</v>
      </c>
      <c r="J99" s="21">
        <v>2.0964498788015453E-2</v>
      </c>
      <c r="K99" s="132">
        <f t="shared" si="156"/>
        <v>1.9964498788015452E-2</v>
      </c>
      <c r="L99" s="132">
        <f t="shared" si="207"/>
        <v>1.4964498788015451E-2</v>
      </c>
      <c r="M99" s="21">
        <v>9.8500501753898267E-3</v>
      </c>
      <c r="N99" s="132">
        <f t="shared" si="158"/>
        <v>8.8500501753898259E-3</v>
      </c>
      <c r="O99" s="132">
        <f t="shared" si="208"/>
        <v>3.8500501753898258E-3</v>
      </c>
      <c r="P99" s="21">
        <v>6.4761317432346114E-3</v>
      </c>
      <c r="Q99" s="132">
        <f t="shared" si="160"/>
        <v>5.4761317432346114E-3</v>
      </c>
      <c r="R99" s="132">
        <f t="shared" si="161"/>
        <v>4.7613174323461044E-4</v>
      </c>
      <c r="S99" s="21">
        <v>1.5854179044473352E-2</v>
      </c>
      <c r="T99" s="132">
        <f t="shared" si="162"/>
        <v>1.4854179044473351E-2</v>
      </c>
      <c r="U99" s="132">
        <f t="shared" si="163"/>
        <v>9.8541790444733497E-3</v>
      </c>
      <c r="V99" s="21">
        <v>1.3397322138676731E-2</v>
      </c>
      <c r="W99" s="132">
        <f t="shared" si="164"/>
        <v>1.2397322138676732E-2</v>
      </c>
      <c r="X99" s="132">
        <f t="shared" si="209"/>
        <v>7.3973221386767303E-3</v>
      </c>
      <c r="Y99" s="21">
        <v>1.5992714708277418E-2</v>
      </c>
      <c r="Z99" s="132">
        <f t="shared" si="166"/>
        <v>1.4992714708277417E-2</v>
      </c>
      <c r="AA99" s="132">
        <f t="shared" si="210"/>
        <v>9.9927147082774156E-3</v>
      </c>
      <c r="AB99" s="21">
        <v>2.0964498788015453E-2</v>
      </c>
      <c r="AC99" s="132">
        <f t="shared" si="168"/>
        <v>1.9964498788015452E-2</v>
      </c>
      <c r="AD99" s="132">
        <f t="shared" si="211"/>
        <v>1.4964498788015451E-2</v>
      </c>
      <c r="AE99" s="21">
        <v>9.8500501753898267E-3</v>
      </c>
      <c r="AF99" s="132">
        <f t="shared" si="170"/>
        <v>8.8500501753898259E-3</v>
      </c>
      <c r="AG99" s="132">
        <f t="shared" si="212"/>
        <v>3.8500501753898258E-3</v>
      </c>
      <c r="AH99" s="21">
        <v>6.4761317432346114E-3</v>
      </c>
      <c r="AI99" s="132">
        <f t="shared" si="172"/>
        <v>5.4761317432346114E-3</v>
      </c>
      <c r="AJ99" s="132">
        <f t="shared" si="173"/>
        <v>4.7613174323461044E-4</v>
      </c>
      <c r="AK99" s="21">
        <v>1.5854179044473352E-2</v>
      </c>
      <c r="AL99" s="132">
        <f t="shared" si="174"/>
        <v>1.4854179044473351E-2</v>
      </c>
      <c r="AM99" s="132">
        <f t="shared" si="175"/>
        <v>9.8541790444733497E-3</v>
      </c>
      <c r="AN99" s="21"/>
      <c r="AO99" s="132">
        <f t="shared" si="176"/>
        <v>-1E-3</v>
      </c>
      <c r="AP99" s="132">
        <f t="shared" si="213"/>
        <v>-6.000000000000001E-3</v>
      </c>
      <c r="AQ99" s="21"/>
      <c r="AR99" s="132">
        <f t="shared" si="178"/>
        <v>-1E-3</v>
      </c>
      <c r="AS99" s="132">
        <f t="shared" si="214"/>
        <v>-6.000000000000001E-3</v>
      </c>
      <c r="AT99" s="21"/>
      <c r="AU99" s="132">
        <f t="shared" si="180"/>
        <v>-1E-3</v>
      </c>
      <c r="AV99" s="132">
        <f t="shared" si="215"/>
        <v>-6.000000000000001E-3</v>
      </c>
      <c r="AW99" s="21"/>
      <c r="AX99" s="132">
        <f t="shared" si="182"/>
        <v>-1E-3</v>
      </c>
      <c r="AY99" s="132">
        <f t="shared" si="216"/>
        <v>-6.000000000000001E-3</v>
      </c>
      <c r="AZ99" s="21"/>
      <c r="BA99" s="132">
        <f t="shared" si="184"/>
        <v>-1E-3</v>
      </c>
      <c r="BB99" s="132">
        <f t="shared" si="185"/>
        <v>-6.000000000000001E-3</v>
      </c>
      <c r="BC99" s="21"/>
      <c r="BD99" s="132">
        <f t="shared" si="186"/>
        <v>-1E-3</v>
      </c>
      <c r="BE99" s="132">
        <f t="shared" si="187"/>
        <v>-6.000000000000001E-3</v>
      </c>
      <c r="BF99" s="21"/>
      <c r="BG99" s="132">
        <f t="shared" si="188"/>
        <v>-1E-3</v>
      </c>
      <c r="BH99" s="132">
        <f t="shared" si="217"/>
        <v>-6.000000000000001E-3</v>
      </c>
      <c r="BI99" s="21"/>
      <c r="BJ99" s="132">
        <f t="shared" si="190"/>
        <v>-1E-3</v>
      </c>
      <c r="BK99" s="132">
        <f t="shared" si="218"/>
        <v>-6.000000000000001E-3</v>
      </c>
      <c r="BL99" s="21"/>
      <c r="BM99" s="132">
        <f t="shared" si="192"/>
        <v>-1E-3</v>
      </c>
      <c r="BN99" s="132">
        <f t="shared" si="219"/>
        <v>-6.000000000000001E-3</v>
      </c>
      <c r="BO99" s="21"/>
      <c r="BP99" s="132">
        <f t="shared" si="194"/>
        <v>-1E-3</v>
      </c>
      <c r="BQ99" s="132">
        <f t="shared" si="195"/>
        <v>-6.000000000000001E-3</v>
      </c>
      <c r="BR99" s="21"/>
      <c r="BS99" s="132">
        <f t="shared" si="196"/>
        <v>-1E-3</v>
      </c>
      <c r="BT99" s="132">
        <f t="shared" si="197"/>
        <v>-6.000000000000001E-3</v>
      </c>
      <c r="BU99" s="21"/>
      <c r="BV99" s="132">
        <f t="shared" si="198"/>
        <v>-1E-3</v>
      </c>
      <c r="BW99" s="132">
        <f t="shared" si="199"/>
        <v>-6.000000000000001E-3</v>
      </c>
      <c r="BY99" s="132"/>
      <c r="BZ99" s="132"/>
      <c r="CA99" s="132"/>
      <c r="CB99" s="132"/>
    </row>
    <row r="100" spans="1:80">
      <c r="A100" s="141" t="s">
        <v>143</v>
      </c>
      <c r="B100" s="65">
        <f t="shared" si="221"/>
        <v>-1E-3</v>
      </c>
      <c r="C100" s="65">
        <f t="shared" si="221"/>
        <v>-6.000000000000001E-3</v>
      </c>
      <c r="D100" s="21">
        <v>2.7364993221539956E-3</v>
      </c>
      <c r="E100" s="132">
        <f t="shared" si="152"/>
        <v>1.7364993221539956E-3</v>
      </c>
      <c r="F100" s="132">
        <f t="shared" si="205"/>
        <v>-3.2635006778460054E-3</v>
      </c>
      <c r="G100" s="21">
        <v>3.8006409837596069E-3</v>
      </c>
      <c r="H100" s="132">
        <f t="shared" si="154"/>
        <v>2.8006409837596068E-3</v>
      </c>
      <c r="I100" s="132">
        <f t="shared" si="206"/>
        <v>-2.1993590162403941E-3</v>
      </c>
      <c r="J100" s="21">
        <v>3.9023879130351009E-3</v>
      </c>
      <c r="K100" s="132">
        <f t="shared" si="156"/>
        <v>2.9023879130351008E-3</v>
      </c>
      <c r="L100" s="132">
        <f t="shared" si="207"/>
        <v>-2.0976120869649001E-3</v>
      </c>
      <c r="M100" s="21">
        <v>1.1530411768540601E-3</v>
      </c>
      <c r="N100" s="132">
        <f t="shared" si="158"/>
        <v>1.5304117685406007E-4</v>
      </c>
      <c r="O100" s="132">
        <f t="shared" si="208"/>
        <v>-4.8469588231459405E-3</v>
      </c>
      <c r="P100" s="21">
        <v>1.2082796177225598E-3</v>
      </c>
      <c r="Q100" s="132">
        <f t="shared" si="160"/>
        <v>2.0827961772255975E-4</v>
      </c>
      <c r="R100" s="132">
        <f t="shared" si="161"/>
        <v>-4.7917203822774417E-3</v>
      </c>
      <c r="S100" s="21">
        <v>1.4923858575796335E-3</v>
      </c>
      <c r="T100" s="132">
        <f t="shared" si="162"/>
        <v>4.9238585757963352E-4</v>
      </c>
      <c r="U100" s="132">
        <f t="shared" si="163"/>
        <v>-4.5076141424203672E-3</v>
      </c>
      <c r="V100" s="21">
        <v>2.7364993221539956E-3</v>
      </c>
      <c r="W100" s="132">
        <f t="shared" si="164"/>
        <v>1.7364993221539956E-3</v>
      </c>
      <c r="X100" s="132">
        <f t="shared" si="209"/>
        <v>-3.2635006778460054E-3</v>
      </c>
      <c r="Y100" s="21">
        <v>3.8006409837596069E-3</v>
      </c>
      <c r="Z100" s="132">
        <f t="shared" si="166"/>
        <v>2.8006409837596068E-3</v>
      </c>
      <c r="AA100" s="132">
        <f t="shared" si="210"/>
        <v>-2.1993590162403941E-3</v>
      </c>
      <c r="AB100" s="21">
        <v>3.9023879130351009E-3</v>
      </c>
      <c r="AC100" s="132">
        <f t="shared" si="168"/>
        <v>2.9023879130351008E-3</v>
      </c>
      <c r="AD100" s="132">
        <f t="shared" si="211"/>
        <v>-2.0976120869649001E-3</v>
      </c>
      <c r="AE100" s="21">
        <v>1.1530411768540601E-3</v>
      </c>
      <c r="AF100" s="132">
        <f t="shared" si="170"/>
        <v>1.5304117685406007E-4</v>
      </c>
      <c r="AG100" s="132">
        <f t="shared" si="212"/>
        <v>-4.8469588231459405E-3</v>
      </c>
      <c r="AH100" s="21">
        <v>1.2082796177225598E-3</v>
      </c>
      <c r="AI100" s="132">
        <f t="shared" si="172"/>
        <v>2.0827961772255975E-4</v>
      </c>
      <c r="AJ100" s="132">
        <f t="shared" si="173"/>
        <v>-4.7917203822774417E-3</v>
      </c>
      <c r="AK100" s="21">
        <v>1.4923858575796335E-3</v>
      </c>
      <c r="AL100" s="132">
        <f t="shared" si="174"/>
        <v>4.9238585757963352E-4</v>
      </c>
      <c r="AM100" s="132">
        <f t="shared" si="175"/>
        <v>-4.5076141424203672E-3</v>
      </c>
      <c r="AN100" s="21"/>
      <c r="AO100" s="132">
        <f t="shared" si="176"/>
        <v>-1E-3</v>
      </c>
      <c r="AP100" s="132">
        <f t="shared" si="213"/>
        <v>-6.000000000000001E-3</v>
      </c>
      <c r="AQ100" s="21"/>
      <c r="AR100" s="132">
        <f t="shared" si="178"/>
        <v>-1E-3</v>
      </c>
      <c r="AS100" s="132">
        <f t="shared" si="214"/>
        <v>-6.000000000000001E-3</v>
      </c>
      <c r="AT100" s="21"/>
      <c r="AU100" s="132">
        <f t="shared" si="180"/>
        <v>-1E-3</v>
      </c>
      <c r="AV100" s="132">
        <f t="shared" si="215"/>
        <v>-6.000000000000001E-3</v>
      </c>
      <c r="AW100" s="21"/>
      <c r="AX100" s="132">
        <f t="shared" si="182"/>
        <v>-1E-3</v>
      </c>
      <c r="AY100" s="132">
        <f t="shared" si="216"/>
        <v>-6.000000000000001E-3</v>
      </c>
      <c r="AZ100" s="21"/>
      <c r="BA100" s="132">
        <f t="shared" si="184"/>
        <v>-1E-3</v>
      </c>
      <c r="BB100" s="132">
        <f t="shared" si="185"/>
        <v>-6.000000000000001E-3</v>
      </c>
      <c r="BC100" s="21"/>
      <c r="BD100" s="132">
        <f t="shared" si="186"/>
        <v>-1E-3</v>
      </c>
      <c r="BE100" s="132">
        <f t="shared" si="187"/>
        <v>-6.000000000000001E-3</v>
      </c>
      <c r="BF100" s="21"/>
      <c r="BG100" s="132">
        <f t="shared" si="188"/>
        <v>-1E-3</v>
      </c>
      <c r="BH100" s="132">
        <f t="shared" si="217"/>
        <v>-6.000000000000001E-3</v>
      </c>
      <c r="BI100" s="21"/>
      <c r="BJ100" s="132">
        <f t="shared" si="190"/>
        <v>-1E-3</v>
      </c>
      <c r="BK100" s="132">
        <f t="shared" si="218"/>
        <v>-6.000000000000001E-3</v>
      </c>
      <c r="BL100" s="21"/>
      <c r="BM100" s="132">
        <f t="shared" si="192"/>
        <v>-1E-3</v>
      </c>
      <c r="BN100" s="132">
        <f t="shared" si="219"/>
        <v>-6.000000000000001E-3</v>
      </c>
      <c r="BO100" s="21"/>
      <c r="BP100" s="132">
        <f t="shared" si="194"/>
        <v>-1E-3</v>
      </c>
      <c r="BQ100" s="132">
        <f t="shared" si="195"/>
        <v>-6.000000000000001E-3</v>
      </c>
      <c r="BR100" s="21"/>
      <c r="BS100" s="132">
        <f t="shared" si="196"/>
        <v>-1E-3</v>
      </c>
      <c r="BT100" s="132">
        <f t="shared" si="197"/>
        <v>-6.000000000000001E-3</v>
      </c>
      <c r="BU100" s="21"/>
      <c r="BV100" s="132">
        <f t="shared" si="198"/>
        <v>-1E-3</v>
      </c>
      <c r="BW100" s="132">
        <f t="shared" si="199"/>
        <v>-6.000000000000001E-3</v>
      </c>
      <c r="BY100" s="132"/>
      <c r="BZ100" s="132"/>
      <c r="CA100" s="132"/>
      <c r="CB100" s="132"/>
    </row>
    <row r="101" spans="1:80">
      <c r="A101" s="141" t="s">
        <v>144</v>
      </c>
      <c r="B101" s="65">
        <f t="shared" si="221"/>
        <v>-1E-3</v>
      </c>
      <c r="C101" s="65">
        <f t="shared" si="221"/>
        <v>-6.000000000000001E-3</v>
      </c>
      <c r="D101" s="21">
        <v>6.9523078202820155E-3</v>
      </c>
      <c r="E101" s="132">
        <f t="shared" si="152"/>
        <v>5.9523078202820155E-3</v>
      </c>
      <c r="F101" s="132">
        <f t="shared" si="205"/>
        <v>9.5230782028201452E-4</v>
      </c>
      <c r="G101" s="21">
        <v>8.3595534588407801E-3</v>
      </c>
      <c r="H101" s="132">
        <f t="shared" si="154"/>
        <v>7.3595534588407801E-3</v>
      </c>
      <c r="I101" s="132">
        <f t="shared" si="206"/>
        <v>2.3595534588407791E-3</v>
      </c>
      <c r="J101" s="21">
        <v>7.0209485542674427E-3</v>
      </c>
      <c r="K101" s="132">
        <f t="shared" si="156"/>
        <v>6.0209485542674426E-3</v>
      </c>
      <c r="L101" s="132">
        <f t="shared" si="207"/>
        <v>1.0209485542674417E-3</v>
      </c>
      <c r="M101" s="21">
        <v>4.7919210505923604E-3</v>
      </c>
      <c r="N101" s="132">
        <f t="shared" si="158"/>
        <v>3.7919210505923603E-3</v>
      </c>
      <c r="O101" s="132">
        <f t="shared" si="208"/>
        <v>-1.2080789494076406E-3</v>
      </c>
      <c r="P101" s="21">
        <v>4.9551814714540333E-3</v>
      </c>
      <c r="Q101" s="132">
        <f t="shared" si="160"/>
        <v>3.9551814714540333E-3</v>
      </c>
      <c r="R101" s="132">
        <f t="shared" si="161"/>
        <v>-1.0448185285459677E-3</v>
      </c>
      <c r="S101" s="21">
        <v>5.9672195657006896E-3</v>
      </c>
      <c r="T101" s="132">
        <f t="shared" si="162"/>
        <v>4.9672195657006896E-3</v>
      </c>
      <c r="U101" s="132">
        <f t="shared" si="163"/>
        <v>-3.2780434299311406E-5</v>
      </c>
      <c r="V101" s="21">
        <v>6.9523078202820155E-3</v>
      </c>
      <c r="W101" s="132">
        <f t="shared" si="164"/>
        <v>5.9523078202820155E-3</v>
      </c>
      <c r="X101" s="132">
        <f t="shared" si="209"/>
        <v>9.5230782028201452E-4</v>
      </c>
      <c r="Y101" s="21">
        <v>8.3595534588407801E-3</v>
      </c>
      <c r="Z101" s="132">
        <f t="shared" si="166"/>
        <v>7.3595534588407801E-3</v>
      </c>
      <c r="AA101" s="132">
        <f t="shared" si="210"/>
        <v>2.3595534588407791E-3</v>
      </c>
      <c r="AB101" s="21">
        <v>7.0209485542674427E-3</v>
      </c>
      <c r="AC101" s="132">
        <f t="shared" si="168"/>
        <v>6.0209485542674426E-3</v>
      </c>
      <c r="AD101" s="132">
        <f t="shared" si="211"/>
        <v>1.0209485542674417E-3</v>
      </c>
      <c r="AE101" s="21">
        <v>4.7919210505923604E-3</v>
      </c>
      <c r="AF101" s="132">
        <f t="shared" si="170"/>
        <v>3.7919210505923603E-3</v>
      </c>
      <c r="AG101" s="132">
        <f t="shared" si="212"/>
        <v>-1.2080789494076406E-3</v>
      </c>
      <c r="AH101" s="21">
        <v>4.9551814714540333E-3</v>
      </c>
      <c r="AI101" s="132">
        <f t="shared" si="172"/>
        <v>3.9551814714540333E-3</v>
      </c>
      <c r="AJ101" s="132">
        <f t="shared" si="173"/>
        <v>-1.0448185285459677E-3</v>
      </c>
      <c r="AK101" s="21">
        <v>5.9672195657006896E-3</v>
      </c>
      <c r="AL101" s="132">
        <f t="shared" si="174"/>
        <v>4.9672195657006896E-3</v>
      </c>
      <c r="AM101" s="132">
        <f t="shared" si="175"/>
        <v>-3.2780434299311406E-5</v>
      </c>
      <c r="AN101" s="21"/>
      <c r="AO101" s="132">
        <f t="shared" si="176"/>
        <v>-1E-3</v>
      </c>
      <c r="AP101" s="132">
        <f t="shared" si="213"/>
        <v>-6.000000000000001E-3</v>
      </c>
      <c r="AQ101" s="21"/>
      <c r="AR101" s="132">
        <f t="shared" si="178"/>
        <v>-1E-3</v>
      </c>
      <c r="AS101" s="132">
        <f t="shared" si="214"/>
        <v>-6.000000000000001E-3</v>
      </c>
      <c r="AT101" s="21"/>
      <c r="AU101" s="132">
        <f t="shared" si="180"/>
        <v>-1E-3</v>
      </c>
      <c r="AV101" s="132">
        <f t="shared" si="215"/>
        <v>-6.000000000000001E-3</v>
      </c>
      <c r="AW101" s="21"/>
      <c r="AX101" s="132">
        <f t="shared" si="182"/>
        <v>-1E-3</v>
      </c>
      <c r="AY101" s="132">
        <f t="shared" si="216"/>
        <v>-6.000000000000001E-3</v>
      </c>
      <c r="AZ101" s="21"/>
      <c r="BA101" s="132">
        <f t="shared" si="184"/>
        <v>-1E-3</v>
      </c>
      <c r="BB101" s="132">
        <f t="shared" si="185"/>
        <v>-6.000000000000001E-3</v>
      </c>
      <c r="BC101" s="21"/>
      <c r="BD101" s="132">
        <f t="shared" si="186"/>
        <v>-1E-3</v>
      </c>
      <c r="BE101" s="132">
        <f t="shared" si="187"/>
        <v>-6.000000000000001E-3</v>
      </c>
      <c r="BF101" s="21"/>
      <c r="BG101" s="132">
        <f t="shared" si="188"/>
        <v>-1E-3</v>
      </c>
      <c r="BH101" s="132">
        <f t="shared" si="217"/>
        <v>-6.000000000000001E-3</v>
      </c>
      <c r="BI101" s="21"/>
      <c r="BJ101" s="132">
        <f t="shared" si="190"/>
        <v>-1E-3</v>
      </c>
      <c r="BK101" s="132">
        <f t="shared" si="218"/>
        <v>-6.000000000000001E-3</v>
      </c>
      <c r="BL101" s="21"/>
      <c r="BM101" s="132">
        <f t="shared" si="192"/>
        <v>-1E-3</v>
      </c>
      <c r="BN101" s="132">
        <f t="shared" si="219"/>
        <v>-6.000000000000001E-3</v>
      </c>
      <c r="BO101" s="21"/>
      <c r="BP101" s="132">
        <f t="shared" si="194"/>
        <v>-1E-3</v>
      </c>
      <c r="BQ101" s="132">
        <f t="shared" si="195"/>
        <v>-6.000000000000001E-3</v>
      </c>
      <c r="BR101" s="21"/>
      <c r="BS101" s="132">
        <f t="shared" si="196"/>
        <v>-1E-3</v>
      </c>
      <c r="BT101" s="132">
        <f t="shared" si="197"/>
        <v>-6.000000000000001E-3</v>
      </c>
      <c r="BU101" s="21"/>
      <c r="BV101" s="132">
        <f t="shared" si="198"/>
        <v>-1E-3</v>
      </c>
      <c r="BW101" s="132">
        <f t="shared" si="199"/>
        <v>-6.000000000000001E-3</v>
      </c>
      <c r="BY101" s="132"/>
      <c r="BZ101" s="132"/>
      <c r="CA101" s="132"/>
      <c r="CB101" s="132"/>
    </row>
    <row r="102" spans="1:80">
      <c r="A102" s="86" t="s">
        <v>62</v>
      </c>
      <c r="B102" s="158">
        <f>B38</f>
        <v>-1E-3</v>
      </c>
      <c r="C102" s="158">
        <f>C38</f>
        <v>-6.000000000000001E-3</v>
      </c>
      <c r="D102" s="150">
        <v>2.8147664446010742E-2</v>
      </c>
      <c r="E102" s="132">
        <f t="shared" si="152"/>
        <v>2.7147664446010741E-2</v>
      </c>
      <c r="F102" s="132">
        <f t="shared" si="205"/>
        <v>2.214766444601074E-2</v>
      </c>
      <c r="G102" s="150">
        <v>3.4249208754471197E-2</v>
      </c>
      <c r="H102" s="132">
        <f t="shared" si="154"/>
        <v>3.3249208754471196E-2</v>
      </c>
      <c r="I102" s="132">
        <f t="shared" si="206"/>
        <v>2.8249208754471195E-2</v>
      </c>
      <c r="J102" s="150">
        <v>3.8829463169430353E-2</v>
      </c>
      <c r="K102" s="132">
        <f t="shared" si="156"/>
        <v>3.7829463169430352E-2</v>
      </c>
      <c r="L102" s="132">
        <f t="shared" si="207"/>
        <v>3.2829463169430355E-2</v>
      </c>
      <c r="M102" s="150">
        <v>2.03679926874487E-2</v>
      </c>
      <c r="N102" s="132">
        <f t="shared" si="158"/>
        <v>1.9367992687448699E-2</v>
      </c>
      <c r="O102" s="132">
        <f t="shared" si="208"/>
        <v>1.4367992687448698E-2</v>
      </c>
      <c r="P102" s="150">
        <v>1.7443070372304501E-2</v>
      </c>
      <c r="Q102" s="132">
        <f t="shared" si="160"/>
        <v>1.64430703723045E-2</v>
      </c>
      <c r="R102" s="132">
        <f t="shared" si="161"/>
        <v>1.1443070372304499E-2</v>
      </c>
      <c r="S102" s="150">
        <v>2.7788773100182587E-2</v>
      </c>
      <c r="T102" s="132">
        <f t="shared" si="162"/>
        <v>2.6788773100182586E-2</v>
      </c>
      <c r="U102" s="132">
        <f t="shared" si="163"/>
        <v>2.1788773100182585E-2</v>
      </c>
      <c r="V102" s="150">
        <v>2.8147664446010742E-2</v>
      </c>
      <c r="W102" s="132">
        <f t="shared" si="164"/>
        <v>2.7147664446010741E-2</v>
      </c>
      <c r="X102" s="132">
        <f t="shared" si="209"/>
        <v>2.214766444601074E-2</v>
      </c>
      <c r="Y102" s="150">
        <v>3.4249208754471197E-2</v>
      </c>
      <c r="Z102" s="132">
        <f t="shared" si="166"/>
        <v>3.3249208754471196E-2</v>
      </c>
      <c r="AA102" s="132">
        <f t="shared" si="210"/>
        <v>2.8249208754471195E-2</v>
      </c>
      <c r="AB102" s="150">
        <v>3.8829463169430353E-2</v>
      </c>
      <c r="AC102" s="132">
        <f t="shared" si="168"/>
        <v>3.7829463169430352E-2</v>
      </c>
      <c r="AD102" s="132">
        <f t="shared" si="211"/>
        <v>3.2829463169430355E-2</v>
      </c>
      <c r="AE102" s="150">
        <v>2.03679926874487E-2</v>
      </c>
      <c r="AF102" s="132">
        <f t="shared" si="170"/>
        <v>1.9367992687448699E-2</v>
      </c>
      <c r="AG102" s="132">
        <f t="shared" si="212"/>
        <v>1.4367992687448698E-2</v>
      </c>
      <c r="AH102" s="150">
        <v>1.7443070372304501E-2</v>
      </c>
      <c r="AI102" s="132">
        <f t="shared" si="172"/>
        <v>1.64430703723045E-2</v>
      </c>
      <c r="AJ102" s="132">
        <f t="shared" si="173"/>
        <v>1.1443070372304499E-2</v>
      </c>
      <c r="AK102" s="150">
        <v>2.7788773100182587E-2</v>
      </c>
      <c r="AL102" s="132">
        <f t="shared" si="174"/>
        <v>2.6788773100182586E-2</v>
      </c>
      <c r="AM102" s="132">
        <f t="shared" si="175"/>
        <v>2.1788773100182585E-2</v>
      </c>
      <c r="AN102" s="150"/>
      <c r="AO102" s="132">
        <f t="shared" si="176"/>
        <v>-1E-3</v>
      </c>
      <c r="AP102" s="132">
        <f t="shared" si="213"/>
        <v>-6.000000000000001E-3</v>
      </c>
      <c r="AQ102" s="150"/>
      <c r="AR102" s="132">
        <f t="shared" si="178"/>
        <v>-1E-3</v>
      </c>
      <c r="AS102" s="132">
        <f t="shared" si="214"/>
        <v>-6.000000000000001E-3</v>
      </c>
      <c r="AT102" s="150"/>
      <c r="AU102" s="132">
        <f t="shared" si="180"/>
        <v>-1E-3</v>
      </c>
      <c r="AV102" s="132">
        <f t="shared" si="215"/>
        <v>-6.000000000000001E-3</v>
      </c>
      <c r="AW102" s="150"/>
      <c r="AX102" s="132">
        <f t="shared" si="182"/>
        <v>-1E-3</v>
      </c>
      <c r="AY102" s="132">
        <f t="shared" si="216"/>
        <v>-6.000000000000001E-3</v>
      </c>
      <c r="AZ102" s="150"/>
      <c r="BA102" s="132">
        <f t="shared" si="184"/>
        <v>-1E-3</v>
      </c>
      <c r="BB102" s="132">
        <f t="shared" si="185"/>
        <v>-6.000000000000001E-3</v>
      </c>
      <c r="BC102" s="150"/>
      <c r="BD102" s="132">
        <f t="shared" si="186"/>
        <v>-1E-3</v>
      </c>
      <c r="BE102" s="132">
        <f t="shared" si="187"/>
        <v>-6.000000000000001E-3</v>
      </c>
      <c r="BF102" s="150"/>
      <c r="BG102" s="132">
        <f t="shared" si="188"/>
        <v>-1E-3</v>
      </c>
      <c r="BH102" s="132">
        <f t="shared" si="217"/>
        <v>-6.000000000000001E-3</v>
      </c>
      <c r="BI102" s="150"/>
      <c r="BJ102" s="132">
        <f t="shared" si="190"/>
        <v>-1E-3</v>
      </c>
      <c r="BK102" s="132">
        <f t="shared" si="218"/>
        <v>-6.000000000000001E-3</v>
      </c>
      <c r="BL102" s="150"/>
      <c r="BM102" s="132">
        <f t="shared" si="192"/>
        <v>-1E-3</v>
      </c>
      <c r="BN102" s="132">
        <f t="shared" si="219"/>
        <v>-6.000000000000001E-3</v>
      </c>
      <c r="BO102" s="150"/>
      <c r="BP102" s="132">
        <f t="shared" si="194"/>
        <v>-1E-3</v>
      </c>
      <c r="BQ102" s="132">
        <f t="shared" si="195"/>
        <v>-6.000000000000001E-3</v>
      </c>
      <c r="BR102" s="150"/>
      <c r="BS102" s="132">
        <f t="shared" si="196"/>
        <v>-1E-3</v>
      </c>
      <c r="BT102" s="132">
        <f t="shared" si="197"/>
        <v>-6.000000000000001E-3</v>
      </c>
      <c r="BU102" s="150"/>
      <c r="BV102" s="132">
        <f t="shared" si="198"/>
        <v>-1E-3</v>
      </c>
      <c r="BW102" s="132">
        <f t="shared" si="199"/>
        <v>-6.000000000000001E-3</v>
      </c>
      <c r="BY102" s="132"/>
      <c r="BZ102" s="132"/>
      <c r="CA102" s="132"/>
      <c r="CB102" s="132"/>
    </row>
    <row r="103" spans="1:80">
      <c r="A103" s="142" t="s">
        <v>145</v>
      </c>
      <c r="B103" s="65">
        <f t="shared" ref="B103:C105" si="222">B104</f>
        <v>-3.1E-2</v>
      </c>
      <c r="C103" s="65">
        <f t="shared" si="222"/>
        <v>-3.2000000000000001E-2</v>
      </c>
      <c r="D103" s="24">
        <v>1.4295416884644344E-2</v>
      </c>
      <c r="E103" s="132">
        <f t="shared" si="152"/>
        <v>-1.6704583115355658E-2</v>
      </c>
      <c r="F103" s="132">
        <f t="shared" si="205"/>
        <v>-1.7704583115355658E-2</v>
      </c>
      <c r="G103" s="24">
        <v>1.2817923583259311E-2</v>
      </c>
      <c r="H103" s="132">
        <f t="shared" si="154"/>
        <v>-1.8182076416740689E-2</v>
      </c>
      <c r="I103" s="132">
        <f t="shared" si="206"/>
        <v>-1.918207641674069E-2</v>
      </c>
      <c r="J103" s="24">
        <v>9.9927928087264473E-3</v>
      </c>
      <c r="K103" s="132">
        <f t="shared" si="156"/>
        <v>-2.1007207191273553E-2</v>
      </c>
      <c r="L103" s="132">
        <f t="shared" si="207"/>
        <v>-2.2007207191273553E-2</v>
      </c>
      <c r="M103" s="24">
        <v>1.3456422792542024E-2</v>
      </c>
      <c r="N103" s="132">
        <f t="shared" si="158"/>
        <v>-1.7543577207457976E-2</v>
      </c>
      <c r="O103" s="132">
        <f t="shared" si="208"/>
        <v>-1.8543577207457976E-2</v>
      </c>
      <c r="P103" s="24">
        <v>1.3856929401271719E-2</v>
      </c>
      <c r="Q103" s="132">
        <f t="shared" si="160"/>
        <v>-1.7143070598728279E-2</v>
      </c>
      <c r="R103" s="132">
        <f t="shared" si="161"/>
        <v>-1.8143070598728279E-2</v>
      </c>
      <c r="S103" s="24">
        <v>1.0713790509801676E-2</v>
      </c>
      <c r="T103" s="132">
        <f t="shared" si="162"/>
        <v>-2.0286209490198326E-2</v>
      </c>
      <c r="U103" s="132">
        <f t="shared" si="163"/>
        <v>-2.1286209490198327E-2</v>
      </c>
      <c r="V103" s="24">
        <v>1.4295416884644344E-2</v>
      </c>
      <c r="W103" s="132">
        <f t="shared" si="164"/>
        <v>-1.6704583115355658E-2</v>
      </c>
      <c r="X103" s="132">
        <f t="shared" si="209"/>
        <v>-1.7704583115355658E-2</v>
      </c>
      <c r="Y103" s="24">
        <v>1.2817923583259311E-2</v>
      </c>
      <c r="Z103" s="132">
        <f t="shared" si="166"/>
        <v>-1.8182076416740689E-2</v>
      </c>
      <c r="AA103" s="132">
        <f t="shared" si="210"/>
        <v>-1.918207641674069E-2</v>
      </c>
      <c r="AB103" s="24">
        <v>9.9927928087264473E-3</v>
      </c>
      <c r="AC103" s="132">
        <f t="shared" si="168"/>
        <v>-2.1007207191273553E-2</v>
      </c>
      <c r="AD103" s="132">
        <f t="shared" si="211"/>
        <v>-2.2007207191273553E-2</v>
      </c>
      <c r="AE103" s="24">
        <v>1.3456422792542024E-2</v>
      </c>
      <c r="AF103" s="132">
        <f t="shared" si="170"/>
        <v>-1.7543577207457976E-2</v>
      </c>
      <c r="AG103" s="132">
        <f t="shared" si="212"/>
        <v>-1.8543577207457976E-2</v>
      </c>
      <c r="AH103" s="24">
        <v>1.3856929401271719E-2</v>
      </c>
      <c r="AI103" s="132">
        <f t="shared" si="172"/>
        <v>-1.7143070598728279E-2</v>
      </c>
      <c r="AJ103" s="132">
        <f t="shared" si="173"/>
        <v>-1.8143070598728279E-2</v>
      </c>
      <c r="AK103" s="24">
        <v>1.0713790509801676E-2</v>
      </c>
      <c r="AL103" s="132">
        <f t="shared" si="174"/>
        <v>-2.0286209490198326E-2</v>
      </c>
      <c r="AM103" s="132">
        <f t="shared" si="175"/>
        <v>-2.1286209490198327E-2</v>
      </c>
      <c r="AN103" s="24"/>
      <c r="AO103" s="132">
        <f t="shared" si="176"/>
        <v>-3.1E-2</v>
      </c>
      <c r="AP103" s="132">
        <f t="shared" si="213"/>
        <v>-3.2000000000000001E-2</v>
      </c>
      <c r="AQ103" s="24"/>
      <c r="AR103" s="132">
        <f t="shared" si="178"/>
        <v>-3.1E-2</v>
      </c>
      <c r="AS103" s="132">
        <f t="shared" si="214"/>
        <v>-3.2000000000000001E-2</v>
      </c>
      <c r="AT103" s="24"/>
      <c r="AU103" s="132">
        <f t="shared" si="180"/>
        <v>-3.1E-2</v>
      </c>
      <c r="AV103" s="132">
        <f t="shared" si="215"/>
        <v>-3.2000000000000001E-2</v>
      </c>
      <c r="AW103" s="24"/>
      <c r="AX103" s="132">
        <f t="shared" si="182"/>
        <v>-3.1E-2</v>
      </c>
      <c r="AY103" s="132">
        <f t="shared" si="216"/>
        <v>-3.2000000000000001E-2</v>
      </c>
      <c r="AZ103" s="24"/>
      <c r="BA103" s="132">
        <f t="shared" si="184"/>
        <v>-3.1E-2</v>
      </c>
      <c r="BB103" s="132">
        <f t="shared" si="185"/>
        <v>-3.2000000000000001E-2</v>
      </c>
      <c r="BC103" s="24"/>
      <c r="BD103" s="132">
        <f t="shared" si="186"/>
        <v>-3.1E-2</v>
      </c>
      <c r="BE103" s="132">
        <f t="shared" si="187"/>
        <v>-3.2000000000000001E-2</v>
      </c>
      <c r="BF103" s="24"/>
      <c r="BG103" s="132">
        <f t="shared" si="188"/>
        <v>-3.1E-2</v>
      </c>
      <c r="BH103" s="132">
        <f t="shared" si="217"/>
        <v>-3.2000000000000001E-2</v>
      </c>
      <c r="BI103" s="24"/>
      <c r="BJ103" s="132">
        <f t="shared" si="190"/>
        <v>-3.1E-2</v>
      </c>
      <c r="BK103" s="132">
        <f t="shared" si="218"/>
        <v>-3.2000000000000001E-2</v>
      </c>
      <c r="BL103" s="24"/>
      <c r="BM103" s="132">
        <f t="shared" si="192"/>
        <v>-3.1E-2</v>
      </c>
      <c r="BN103" s="132">
        <f t="shared" si="219"/>
        <v>-3.2000000000000001E-2</v>
      </c>
      <c r="BO103" s="24"/>
      <c r="BP103" s="132">
        <f t="shared" si="194"/>
        <v>-3.1E-2</v>
      </c>
      <c r="BQ103" s="132">
        <f t="shared" si="195"/>
        <v>-3.2000000000000001E-2</v>
      </c>
      <c r="BR103" s="24"/>
      <c r="BS103" s="132">
        <f t="shared" si="196"/>
        <v>-3.1E-2</v>
      </c>
      <c r="BT103" s="132">
        <f t="shared" si="197"/>
        <v>-3.2000000000000001E-2</v>
      </c>
      <c r="BU103" s="24"/>
      <c r="BV103" s="132">
        <f t="shared" si="198"/>
        <v>-3.1E-2</v>
      </c>
      <c r="BW103" s="132">
        <f t="shared" si="199"/>
        <v>-3.2000000000000001E-2</v>
      </c>
      <c r="BY103" s="132"/>
      <c r="BZ103" s="132"/>
      <c r="CA103" s="132"/>
      <c r="CB103" s="132"/>
    </row>
    <row r="104" spans="1:80">
      <c r="A104" s="142" t="s">
        <v>146</v>
      </c>
      <c r="B104" s="65">
        <f t="shared" si="222"/>
        <v>-3.1E-2</v>
      </c>
      <c r="C104" s="65">
        <f t="shared" si="222"/>
        <v>-3.2000000000000001E-2</v>
      </c>
      <c r="D104" s="24">
        <v>7.1129745122421083E-3</v>
      </c>
      <c r="E104" s="132">
        <f t="shared" si="152"/>
        <v>-2.3887025487757892E-2</v>
      </c>
      <c r="F104" s="132">
        <f t="shared" si="205"/>
        <v>-2.4887025487757893E-2</v>
      </c>
      <c r="G104" s="24">
        <v>5.9568715354270767E-3</v>
      </c>
      <c r="H104" s="132">
        <f t="shared" si="154"/>
        <v>-2.5043128464572923E-2</v>
      </c>
      <c r="I104" s="132">
        <f t="shared" si="206"/>
        <v>-2.6043128464572924E-2</v>
      </c>
      <c r="J104" s="24">
        <v>3.7911782317365896E-3</v>
      </c>
      <c r="K104" s="132">
        <f t="shared" si="156"/>
        <v>-2.7208821768263409E-2</v>
      </c>
      <c r="L104" s="132">
        <f t="shared" si="207"/>
        <v>-2.820882176826341E-2</v>
      </c>
      <c r="M104" s="24">
        <v>6.1718101639472731E-3</v>
      </c>
      <c r="N104" s="132">
        <f t="shared" si="158"/>
        <v>-2.4828189836052728E-2</v>
      </c>
      <c r="O104" s="132">
        <f t="shared" si="208"/>
        <v>-2.5828189836052728E-2</v>
      </c>
      <c r="P104" s="24">
        <v>6.5702005311901839E-3</v>
      </c>
      <c r="Q104" s="132">
        <f t="shared" si="160"/>
        <v>-2.4429799468809816E-2</v>
      </c>
      <c r="R104" s="132">
        <f t="shared" si="161"/>
        <v>-2.5429799468809817E-2</v>
      </c>
      <c r="S104" s="24">
        <v>5.4668140513248762E-3</v>
      </c>
      <c r="T104" s="132">
        <f t="shared" si="162"/>
        <v>-2.5533185948675124E-2</v>
      </c>
      <c r="U104" s="132">
        <f t="shared" si="163"/>
        <v>-2.6533185948675125E-2</v>
      </c>
      <c r="V104" s="24">
        <v>7.1129745122421083E-3</v>
      </c>
      <c r="W104" s="132">
        <f t="shared" si="164"/>
        <v>-2.3887025487757892E-2</v>
      </c>
      <c r="X104" s="132">
        <f t="shared" si="209"/>
        <v>-2.4887025487757893E-2</v>
      </c>
      <c r="Y104" s="24">
        <v>5.9568715354270767E-3</v>
      </c>
      <c r="Z104" s="132">
        <f t="shared" si="166"/>
        <v>-2.5043128464572923E-2</v>
      </c>
      <c r="AA104" s="132">
        <f t="shared" si="210"/>
        <v>-2.6043128464572924E-2</v>
      </c>
      <c r="AB104" s="24">
        <v>3.7911782317365896E-3</v>
      </c>
      <c r="AC104" s="132">
        <f t="shared" si="168"/>
        <v>-2.7208821768263409E-2</v>
      </c>
      <c r="AD104" s="132">
        <f t="shared" si="211"/>
        <v>-2.820882176826341E-2</v>
      </c>
      <c r="AE104" s="24">
        <v>6.1718101639472731E-3</v>
      </c>
      <c r="AF104" s="132">
        <f t="shared" si="170"/>
        <v>-2.4828189836052728E-2</v>
      </c>
      <c r="AG104" s="132">
        <f t="shared" si="212"/>
        <v>-2.5828189836052728E-2</v>
      </c>
      <c r="AH104" s="24">
        <v>6.5702005311901839E-3</v>
      </c>
      <c r="AI104" s="132">
        <f t="shared" si="172"/>
        <v>-2.4429799468809816E-2</v>
      </c>
      <c r="AJ104" s="132">
        <f t="shared" si="173"/>
        <v>-2.5429799468809817E-2</v>
      </c>
      <c r="AK104" s="24">
        <v>5.4668140513248762E-3</v>
      </c>
      <c r="AL104" s="132">
        <f t="shared" si="174"/>
        <v>-2.5533185948675124E-2</v>
      </c>
      <c r="AM104" s="132">
        <f t="shared" si="175"/>
        <v>-2.6533185948675125E-2</v>
      </c>
      <c r="AN104" s="24"/>
      <c r="AO104" s="132">
        <f t="shared" si="176"/>
        <v>-3.1E-2</v>
      </c>
      <c r="AP104" s="132">
        <f t="shared" si="213"/>
        <v>-3.2000000000000001E-2</v>
      </c>
      <c r="AQ104" s="24"/>
      <c r="AR104" s="132">
        <f t="shared" si="178"/>
        <v>-3.1E-2</v>
      </c>
      <c r="AS104" s="132">
        <f t="shared" si="214"/>
        <v>-3.2000000000000001E-2</v>
      </c>
      <c r="AT104" s="24"/>
      <c r="AU104" s="132">
        <f t="shared" si="180"/>
        <v>-3.1E-2</v>
      </c>
      <c r="AV104" s="132">
        <f t="shared" si="215"/>
        <v>-3.2000000000000001E-2</v>
      </c>
      <c r="AW104" s="24"/>
      <c r="AX104" s="132">
        <f t="shared" si="182"/>
        <v>-3.1E-2</v>
      </c>
      <c r="AY104" s="132">
        <f t="shared" si="216"/>
        <v>-3.2000000000000001E-2</v>
      </c>
      <c r="AZ104" s="24"/>
      <c r="BA104" s="132">
        <f t="shared" si="184"/>
        <v>-3.1E-2</v>
      </c>
      <c r="BB104" s="132">
        <f t="shared" si="185"/>
        <v>-3.2000000000000001E-2</v>
      </c>
      <c r="BC104" s="24"/>
      <c r="BD104" s="132">
        <f t="shared" si="186"/>
        <v>-3.1E-2</v>
      </c>
      <c r="BE104" s="132">
        <f t="shared" si="187"/>
        <v>-3.2000000000000001E-2</v>
      </c>
      <c r="BF104" s="24"/>
      <c r="BG104" s="132">
        <f t="shared" si="188"/>
        <v>-3.1E-2</v>
      </c>
      <c r="BH104" s="132">
        <f t="shared" si="217"/>
        <v>-3.2000000000000001E-2</v>
      </c>
      <c r="BI104" s="24"/>
      <c r="BJ104" s="132">
        <f t="shared" si="190"/>
        <v>-3.1E-2</v>
      </c>
      <c r="BK104" s="132">
        <f t="shared" si="218"/>
        <v>-3.2000000000000001E-2</v>
      </c>
      <c r="BL104" s="24"/>
      <c r="BM104" s="132">
        <f t="shared" si="192"/>
        <v>-3.1E-2</v>
      </c>
      <c r="BN104" s="132">
        <f t="shared" si="219"/>
        <v>-3.2000000000000001E-2</v>
      </c>
      <c r="BO104" s="24"/>
      <c r="BP104" s="132">
        <f t="shared" si="194"/>
        <v>-3.1E-2</v>
      </c>
      <c r="BQ104" s="132">
        <f t="shared" si="195"/>
        <v>-3.2000000000000001E-2</v>
      </c>
      <c r="BR104" s="24"/>
      <c r="BS104" s="132">
        <f t="shared" si="196"/>
        <v>-3.1E-2</v>
      </c>
      <c r="BT104" s="132">
        <f t="shared" si="197"/>
        <v>-3.2000000000000001E-2</v>
      </c>
      <c r="BU104" s="24"/>
      <c r="BV104" s="132">
        <f t="shared" si="198"/>
        <v>-3.1E-2</v>
      </c>
      <c r="BW104" s="132">
        <f t="shared" si="199"/>
        <v>-3.2000000000000001E-2</v>
      </c>
      <c r="BY104" s="132"/>
      <c r="BZ104" s="132"/>
      <c r="CA104" s="132"/>
      <c r="CB104" s="132"/>
    </row>
    <row r="105" spans="1:80">
      <c r="A105" s="142" t="s">
        <v>147</v>
      </c>
      <c r="B105" s="65">
        <f t="shared" si="222"/>
        <v>-3.1E-2</v>
      </c>
      <c r="C105" s="65">
        <f t="shared" si="222"/>
        <v>-3.2000000000000001E-2</v>
      </c>
      <c r="D105" s="24">
        <v>5.2976902648987634E-2</v>
      </c>
      <c r="E105" s="132">
        <f t="shared" si="152"/>
        <v>2.1976902648987634E-2</v>
      </c>
      <c r="F105" s="132">
        <f t="shared" si="205"/>
        <v>2.0976902648987633E-2</v>
      </c>
      <c r="G105" s="24">
        <v>5.5859508354911686E-2</v>
      </c>
      <c r="H105" s="132">
        <f t="shared" si="154"/>
        <v>2.4859508354911686E-2</v>
      </c>
      <c r="I105" s="132">
        <f t="shared" si="206"/>
        <v>2.3859508354911685E-2</v>
      </c>
      <c r="J105" s="24">
        <v>5.078021630684975E-2</v>
      </c>
      <c r="K105" s="132">
        <f t="shared" si="156"/>
        <v>1.978021630684975E-2</v>
      </c>
      <c r="L105" s="132">
        <f t="shared" si="207"/>
        <v>1.8780216306849749E-2</v>
      </c>
      <c r="M105" s="24">
        <v>5.5908439885384673E-2</v>
      </c>
      <c r="N105" s="132">
        <f t="shared" si="158"/>
        <v>2.4908439885384673E-2</v>
      </c>
      <c r="O105" s="132">
        <f t="shared" si="208"/>
        <v>2.3908439885384672E-2</v>
      </c>
      <c r="P105" s="24">
        <v>5.375362252315543E-2</v>
      </c>
      <c r="Q105" s="132">
        <f t="shared" si="160"/>
        <v>2.275362252315543E-2</v>
      </c>
      <c r="R105" s="132">
        <f t="shared" si="161"/>
        <v>2.1753622523155429E-2</v>
      </c>
      <c r="S105" s="24">
        <v>4.8156671854048927E-2</v>
      </c>
      <c r="T105" s="132">
        <f t="shared" si="162"/>
        <v>1.7156671854048927E-2</v>
      </c>
      <c r="U105" s="132">
        <f t="shared" si="163"/>
        <v>1.6156671854048926E-2</v>
      </c>
      <c r="V105" s="24">
        <v>5.2976902648987634E-2</v>
      </c>
      <c r="W105" s="132">
        <f t="shared" si="164"/>
        <v>2.1976902648987634E-2</v>
      </c>
      <c r="X105" s="132">
        <f t="shared" si="209"/>
        <v>2.0976902648987633E-2</v>
      </c>
      <c r="Y105" s="24">
        <v>5.5859508354911686E-2</v>
      </c>
      <c r="Z105" s="132">
        <f t="shared" si="166"/>
        <v>2.4859508354911686E-2</v>
      </c>
      <c r="AA105" s="132">
        <f t="shared" si="210"/>
        <v>2.3859508354911685E-2</v>
      </c>
      <c r="AB105" s="24">
        <v>5.078021630684975E-2</v>
      </c>
      <c r="AC105" s="132">
        <f t="shared" si="168"/>
        <v>1.978021630684975E-2</v>
      </c>
      <c r="AD105" s="132">
        <f t="shared" si="211"/>
        <v>1.8780216306849749E-2</v>
      </c>
      <c r="AE105" s="24">
        <v>5.5908439885384673E-2</v>
      </c>
      <c r="AF105" s="132">
        <f t="shared" si="170"/>
        <v>2.4908439885384673E-2</v>
      </c>
      <c r="AG105" s="132">
        <f t="shared" si="212"/>
        <v>2.3908439885384672E-2</v>
      </c>
      <c r="AH105" s="24">
        <v>5.375362252315543E-2</v>
      </c>
      <c r="AI105" s="132">
        <f t="shared" si="172"/>
        <v>2.275362252315543E-2</v>
      </c>
      <c r="AJ105" s="132">
        <f t="shared" si="173"/>
        <v>2.1753622523155429E-2</v>
      </c>
      <c r="AK105" s="24">
        <v>4.8156671854048927E-2</v>
      </c>
      <c r="AL105" s="132">
        <f t="shared" si="174"/>
        <v>1.7156671854048927E-2</v>
      </c>
      <c r="AM105" s="132">
        <f t="shared" si="175"/>
        <v>1.6156671854048926E-2</v>
      </c>
      <c r="AN105" s="24"/>
      <c r="AO105" s="132">
        <f t="shared" si="176"/>
        <v>-3.1E-2</v>
      </c>
      <c r="AP105" s="132">
        <f t="shared" si="213"/>
        <v>-3.2000000000000001E-2</v>
      </c>
      <c r="AQ105" s="24"/>
      <c r="AR105" s="132">
        <f t="shared" si="178"/>
        <v>-3.1E-2</v>
      </c>
      <c r="AS105" s="132">
        <f t="shared" si="214"/>
        <v>-3.2000000000000001E-2</v>
      </c>
      <c r="AT105" s="24"/>
      <c r="AU105" s="132">
        <f t="shared" si="180"/>
        <v>-3.1E-2</v>
      </c>
      <c r="AV105" s="132">
        <f t="shared" si="215"/>
        <v>-3.2000000000000001E-2</v>
      </c>
      <c r="AW105" s="24"/>
      <c r="AX105" s="132">
        <f t="shared" si="182"/>
        <v>-3.1E-2</v>
      </c>
      <c r="AY105" s="132">
        <f t="shared" si="216"/>
        <v>-3.2000000000000001E-2</v>
      </c>
      <c r="AZ105" s="24"/>
      <c r="BA105" s="132">
        <f t="shared" si="184"/>
        <v>-3.1E-2</v>
      </c>
      <c r="BB105" s="132">
        <f t="shared" si="185"/>
        <v>-3.2000000000000001E-2</v>
      </c>
      <c r="BC105" s="24"/>
      <c r="BD105" s="132">
        <f t="shared" si="186"/>
        <v>-3.1E-2</v>
      </c>
      <c r="BE105" s="132">
        <f t="shared" si="187"/>
        <v>-3.2000000000000001E-2</v>
      </c>
      <c r="BF105" s="24"/>
      <c r="BG105" s="132">
        <f t="shared" si="188"/>
        <v>-3.1E-2</v>
      </c>
      <c r="BH105" s="132">
        <f t="shared" si="217"/>
        <v>-3.2000000000000001E-2</v>
      </c>
      <c r="BI105" s="24"/>
      <c r="BJ105" s="132">
        <f t="shared" si="190"/>
        <v>-3.1E-2</v>
      </c>
      <c r="BK105" s="132">
        <f t="shared" si="218"/>
        <v>-3.2000000000000001E-2</v>
      </c>
      <c r="BL105" s="24"/>
      <c r="BM105" s="132">
        <f t="shared" si="192"/>
        <v>-3.1E-2</v>
      </c>
      <c r="BN105" s="132">
        <f t="shared" si="219"/>
        <v>-3.2000000000000001E-2</v>
      </c>
      <c r="BO105" s="24"/>
      <c r="BP105" s="132">
        <f t="shared" si="194"/>
        <v>-3.1E-2</v>
      </c>
      <c r="BQ105" s="132">
        <f t="shared" si="195"/>
        <v>-3.2000000000000001E-2</v>
      </c>
      <c r="BR105" s="24"/>
      <c r="BS105" s="132">
        <f t="shared" si="196"/>
        <v>-3.1E-2</v>
      </c>
      <c r="BT105" s="132">
        <f t="shared" si="197"/>
        <v>-3.2000000000000001E-2</v>
      </c>
      <c r="BU105" s="24"/>
      <c r="BV105" s="132">
        <f t="shared" si="198"/>
        <v>-3.1E-2</v>
      </c>
      <c r="BW105" s="132">
        <f t="shared" si="199"/>
        <v>-3.2000000000000001E-2</v>
      </c>
      <c r="BY105" s="132"/>
      <c r="BZ105" s="132"/>
      <c r="CA105" s="132"/>
      <c r="CB105" s="132"/>
    </row>
    <row r="106" spans="1:80">
      <c r="A106" s="87" t="s">
        <v>20</v>
      </c>
      <c r="B106" s="158">
        <f>B39</f>
        <v>-3.1E-2</v>
      </c>
      <c r="C106" s="158">
        <f>C39</f>
        <v>-3.2000000000000001E-2</v>
      </c>
      <c r="D106" s="151">
        <v>7.4385294045874087E-2</v>
      </c>
      <c r="E106" s="132">
        <f t="shared" si="152"/>
        <v>4.3385294045874087E-2</v>
      </c>
      <c r="F106" s="132">
        <f t="shared" si="205"/>
        <v>4.2385294045874086E-2</v>
      </c>
      <c r="G106" s="151">
        <v>7.4634303473598063E-2</v>
      </c>
      <c r="H106" s="132">
        <f t="shared" si="154"/>
        <v>4.3634303473598063E-2</v>
      </c>
      <c r="I106" s="132">
        <f t="shared" si="206"/>
        <v>4.2634303473598062E-2</v>
      </c>
      <c r="J106" s="151">
        <v>6.4564321334880617E-2</v>
      </c>
      <c r="K106" s="132">
        <f t="shared" si="156"/>
        <v>3.3564321334880617E-2</v>
      </c>
      <c r="L106" s="132">
        <f t="shared" si="207"/>
        <v>3.2564321334880617E-2</v>
      </c>
      <c r="M106" s="151">
        <v>7.5536672841873972E-2</v>
      </c>
      <c r="N106" s="132">
        <f t="shared" si="158"/>
        <v>4.4536672841873973E-2</v>
      </c>
      <c r="O106" s="132">
        <f t="shared" si="208"/>
        <v>4.3536672841873972E-2</v>
      </c>
      <c r="P106" s="151">
        <v>7.4180752455617338E-2</v>
      </c>
      <c r="Q106" s="132">
        <f t="shared" si="160"/>
        <v>4.3180752455617338E-2</v>
      </c>
      <c r="R106" s="132">
        <f t="shared" si="161"/>
        <v>4.2180752455617337E-2</v>
      </c>
      <c r="S106" s="151">
        <v>6.4337276415175476E-2</v>
      </c>
      <c r="T106" s="132">
        <f t="shared" si="162"/>
        <v>3.3337276415175476E-2</v>
      </c>
      <c r="U106" s="132">
        <f t="shared" si="163"/>
        <v>3.2337276415175475E-2</v>
      </c>
      <c r="V106" s="151">
        <v>7.4385294045874087E-2</v>
      </c>
      <c r="W106" s="132">
        <f t="shared" si="164"/>
        <v>4.3385294045874087E-2</v>
      </c>
      <c r="X106" s="132">
        <f t="shared" si="209"/>
        <v>4.2385294045874086E-2</v>
      </c>
      <c r="Y106" s="151">
        <v>7.4634303473598063E-2</v>
      </c>
      <c r="Z106" s="132">
        <f t="shared" si="166"/>
        <v>4.3634303473598063E-2</v>
      </c>
      <c r="AA106" s="132">
        <f t="shared" si="210"/>
        <v>4.2634303473598062E-2</v>
      </c>
      <c r="AB106" s="151">
        <v>6.4564321334880617E-2</v>
      </c>
      <c r="AC106" s="132">
        <f t="shared" si="168"/>
        <v>3.3564321334880617E-2</v>
      </c>
      <c r="AD106" s="132">
        <f t="shared" si="211"/>
        <v>3.2564321334880617E-2</v>
      </c>
      <c r="AE106" s="151">
        <v>7.5536672841873972E-2</v>
      </c>
      <c r="AF106" s="132">
        <f t="shared" si="170"/>
        <v>4.4536672841873973E-2</v>
      </c>
      <c r="AG106" s="132">
        <f t="shared" si="212"/>
        <v>4.3536672841873972E-2</v>
      </c>
      <c r="AH106" s="151">
        <v>7.4180752455617338E-2</v>
      </c>
      <c r="AI106" s="132">
        <f t="shared" si="172"/>
        <v>4.3180752455617338E-2</v>
      </c>
      <c r="AJ106" s="132">
        <f t="shared" si="173"/>
        <v>4.2180752455617337E-2</v>
      </c>
      <c r="AK106" s="151">
        <v>6.4337276415175476E-2</v>
      </c>
      <c r="AL106" s="132">
        <f t="shared" si="174"/>
        <v>3.3337276415175476E-2</v>
      </c>
      <c r="AM106" s="132">
        <f t="shared" si="175"/>
        <v>3.2337276415175475E-2</v>
      </c>
      <c r="AN106" s="151"/>
      <c r="AO106" s="132">
        <f t="shared" si="176"/>
        <v>-3.1E-2</v>
      </c>
      <c r="AP106" s="132">
        <f t="shared" si="213"/>
        <v>-3.2000000000000001E-2</v>
      </c>
      <c r="AQ106" s="151"/>
      <c r="AR106" s="132">
        <f t="shared" si="178"/>
        <v>-3.1E-2</v>
      </c>
      <c r="AS106" s="132">
        <f t="shared" si="214"/>
        <v>-3.2000000000000001E-2</v>
      </c>
      <c r="AT106" s="151"/>
      <c r="AU106" s="132">
        <f t="shared" si="180"/>
        <v>-3.1E-2</v>
      </c>
      <c r="AV106" s="132">
        <f t="shared" si="215"/>
        <v>-3.2000000000000001E-2</v>
      </c>
      <c r="AW106" s="151"/>
      <c r="AX106" s="132">
        <f t="shared" si="182"/>
        <v>-3.1E-2</v>
      </c>
      <c r="AY106" s="132">
        <f t="shared" si="216"/>
        <v>-3.2000000000000001E-2</v>
      </c>
      <c r="AZ106" s="151"/>
      <c r="BA106" s="132">
        <f t="shared" si="184"/>
        <v>-3.1E-2</v>
      </c>
      <c r="BB106" s="132">
        <f t="shared" si="185"/>
        <v>-3.2000000000000001E-2</v>
      </c>
      <c r="BC106" s="151"/>
      <c r="BD106" s="132">
        <f t="shared" si="186"/>
        <v>-3.1E-2</v>
      </c>
      <c r="BE106" s="132">
        <f t="shared" si="187"/>
        <v>-3.2000000000000001E-2</v>
      </c>
      <c r="BF106" s="151"/>
      <c r="BG106" s="132">
        <f t="shared" si="188"/>
        <v>-3.1E-2</v>
      </c>
      <c r="BH106" s="132">
        <f t="shared" si="217"/>
        <v>-3.2000000000000001E-2</v>
      </c>
      <c r="BI106" s="151"/>
      <c r="BJ106" s="132">
        <f t="shared" si="190"/>
        <v>-3.1E-2</v>
      </c>
      <c r="BK106" s="132">
        <f t="shared" si="218"/>
        <v>-3.2000000000000001E-2</v>
      </c>
      <c r="BL106" s="151"/>
      <c r="BM106" s="132">
        <f t="shared" si="192"/>
        <v>-3.1E-2</v>
      </c>
      <c r="BN106" s="132">
        <f t="shared" si="219"/>
        <v>-3.2000000000000001E-2</v>
      </c>
      <c r="BO106" s="151"/>
      <c r="BP106" s="132">
        <f t="shared" si="194"/>
        <v>-3.1E-2</v>
      </c>
      <c r="BQ106" s="132">
        <f t="shared" si="195"/>
        <v>-3.2000000000000001E-2</v>
      </c>
      <c r="BR106" s="151"/>
      <c r="BS106" s="132">
        <f t="shared" si="196"/>
        <v>-3.1E-2</v>
      </c>
      <c r="BT106" s="132">
        <f t="shared" si="197"/>
        <v>-3.2000000000000001E-2</v>
      </c>
      <c r="BU106" s="151"/>
      <c r="BV106" s="132">
        <f t="shared" si="198"/>
        <v>-3.1E-2</v>
      </c>
      <c r="BW106" s="132">
        <f t="shared" si="199"/>
        <v>-3.2000000000000001E-2</v>
      </c>
      <c r="BY106" s="132"/>
      <c r="BZ106" s="132"/>
      <c r="CA106" s="132"/>
      <c r="CB106" s="132"/>
    </row>
    <row r="107" spans="1:80">
      <c r="A107" s="143" t="s">
        <v>148</v>
      </c>
      <c r="B107" s="65">
        <f>B108</f>
        <v>-1E-3</v>
      </c>
      <c r="C107" s="65">
        <f>C108</f>
        <v>-1E-3</v>
      </c>
      <c r="D107" s="152">
        <v>3.780565635817059E-2</v>
      </c>
      <c r="E107" s="132">
        <f t="shared" si="152"/>
        <v>3.680565635817059E-2</v>
      </c>
      <c r="F107" s="132">
        <f t="shared" si="205"/>
        <v>3.680565635817059E-2</v>
      </c>
      <c r="G107" s="152">
        <v>3.6261457054841288E-2</v>
      </c>
      <c r="H107" s="132">
        <f t="shared" si="154"/>
        <v>3.5261457054841287E-2</v>
      </c>
      <c r="I107" s="132">
        <f t="shared" si="206"/>
        <v>3.5261457054841287E-2</v>
      </c>
      <c r="J107" s="152">
        <v>3.0735542171984025E-2</v>
      </c>
      <c r="K107" s="132">
        <f t="shared" si="156"/>
        <v>2.9735542171984024E-2</v>
      </c>
      <c r="L107" s="132">
        <f t="shared" si="207"/>
        <v>2.9735542171984024E-2</v>
      </c>
      <c r="M107" s="152">
        <v>4.0900805951533954E-2</v>
      </c>
      <c r="N107" s="132">
        <f t="shared" si="158"/>
        <v>3.9900805951533953E-2</v>
      </c>
      <c r="O107" s="132">
        <f t="shared" si="208"/>
        <v>3.9900805951533953E-2</v>
      </c>
      <c r="P107" s="152">
        <v>3.7971473485672626E-2</v>
      </c>
      <c r="Q107" s="132">
        <f t="shared" si="160"/>
        <v>3.6971473485672625E-2</v>
      </c>
      <c r="R107" s="132">
        <f t="shared" si="161"/>
        <v>3.6971473485672625E-2</v>
      </c>
      <c r="S107" s="152">
        <v>3.6203641805704789E-2</v>
      </c>
      <c r="T107" s="132">
        <f t="shared" si="162"/>
        <v>3.5203641805704788E-2</v>
      </c>
      <c r="U107" s="132">
        <f t="shared" si="163"/>
        <v>3.5203641805704788E-2</v>
      </c>
      <c r="V107" s="152">
        <v>3.780565635817059E-2</v>
      </c>
      <c r="W107" s="132">
        <f t="shared" si="164"/>
        <v>3.680565635817059E-2</v>
      </c>
      <c r="X107" s="132">
        <f t="shared" si="209"/>
        <v>3.680565635817059E-2</v>
      </c>
      <c r="Y107" s="152">
        <v>3.6261457054841288E-2</v>
      </c>
      <c r="Z107" s="132">
        <f t="shared" si="166"/>
        <v>3.5261457054841287E-2</v>
      </c>
      <c r="AA107" s="132">
        <f t="shared" si="210"/>
        <v>3.5261457054841287E-2</v>
      </c>
      <c r="AB107" s="152">
        <v>3.0735542171984025E-2</v>
      </c>
      <c r="AC107" s="132">
        <f t="shared" si="168"/>
        <v>2.9735542171984024E-2</v>
      </c>
      <c r="AD107" s="132">
        <f t="shared" si="211"/>
        <v>2.9735542171984024E-2</v>
      </c>
      <c r="AE107" s="152">
        <v>4.0900805951533954E-2</v>
      </c>
      <c r="AF107" s="132">
        <f t="shared" si="170"/>
        <v>3.9900805951533953E-2</v>
      </c>
      <c r="AG107" s="132">
        <f t="shared" si="212"/>
        <v>3.9900805951533953E-2</v>
      </c>
      <c r="AH107" s="152">
        <v>3.7971473485672626E-2</v>
      </c>
      <c r="AI107" s="132">
        <f t="shared" si="172"/>
        <v>3.6971473485672625E-2</v>
      </c>
      <c r="AJ107" s="132">
        <f t="shared" si="173"/>
        <v>3.6971473485672625E-2</v>
      </c>
      <c r="AK107" s="152">
        <v>3.6203641805704789E-2</v>
      </c>
      <c r="AL107" s="132">
        <f t="shared" si="174"/>
        <v>3.5203641805704788E-2</v>
      </c>
      <c r="AM107" s="132">
        <f t="shared" si="175"/>
        <v>3.5203641805704788E-2</v>
      </c>
      <c r="AN107" s="152"/>
      <c r="AO107" s="132">
        <f t="shared" si="176"/>
        <v>-1E-3</v>
      </c>
      <c r="AP107" s="132">
        <f t="shared" si="213"/>
        <v>-1E-3</v>
      </c>
      <c r="AQ107" s="152"/>
      <c r="AR107" s="132">
        <f t="shared" si="178"/>
        <v>-1E-3</v>
      </c>
      <c r="AS107" s="132">
        <f t="shared" si="214"/>
        <v>-1E-3</v>
      </c>
      <c r="AT107" s="152"/>
      <c r="AU107" s="132">
        <f t="shared" si="180"/>
        <v>-1E-3</v>
      </c>
      <c r="AV107" s="132">
        <f t="shared" si="215"/>
        <v>-1E-3</v>
      </c>
      <c r="AW107" s="152"/>
      <c r="AX107" s="132">
        <f t="shared" si="182"/>
        <v>-1E-3</v>
      </c>
      <c r="AY107" s="132">
        <f t="shared" si="216"/>
        <v>-1E-3</v>
      </c>
      <c r="AZ107" s="152"/>
      <c r="BA107" s="132">
        <f t="shared" si="184"/>
        <v>-1E-3</v>
      </c>
      <c r="BB107" s="132">
        <f t="shared" si="185"/>
        <v>-1E-3</v>
      </c>
      <c r="BC107" s="152"/>
      <c r="BD107" s="132">
        <f t="shared" si="186"/>
        <v>-1E-3</v>
      </c>
      <c r="BE107" s="132">
        <f t="shared" si="187"/>
        <v>-1E-3</v>
      </c>
      <c r="BF107" s="152"/>
      <c r="BG107" s="132">
        <f t="shared" si="188"/>
        <v>-1E-3</v>
      </c>
      <c r="BH107" s="132">
        <f t="shared" si="217"/>
        <v>-1E-3</v>
      </c>
      <c r="BI107" s="152"/>
      <c r="BJ107" s="132">
        <f t="shared" si="190"/>
        <v>-1E-3</v>
      </c>
      <c r="BK107" s="132">
        <f t="shared" si="218"/>
        <v>-1E-3</v>
      </c>
      <c r="BL107" s="152"/>
      <c r="BM107" s="132">
        <f t="shared" si="192"/>
        <v>-1E-3</v>
      </c>
      <c r="BN107" s="132">
        <f t="shared" si="219"/>
        <v>-1E-3</v>
      </c>
      <c r="BO107" s="152"/>
      <c r="BP107" s="132">
        <f t="shared" si="194"/>
        <v>-1E-3</v>
      </c>
      <c r="BQ107" s="132">
        <f t="shared" si="195"/>
        <v>-1E-3</v>
      </c>
      <c r="BR107" s="152"/>
      <c r="BS107" s="132">
        <f t="shared" si="196"/>
        <v>-1E-3</v>
      </c>
      <c r="BT107" s="132">
        <f t="shared" si="197"/>
        <v>-1E-3</v>
      </c>
      <c r="BU107" s="152"/>
      <c r="BV107" s="132">
        <f t="shared" si="198"/>
        <v>-1E-3</v>
      </c>
      <c r="BW107" s="132">
        <f t="shared" si="199"/>
        <v>-1E-3</v>
      </c>
      <c r="BY107" s="132"/>
      <c r="BZ107" s="132"/>
      <c r="CA107" s="132"/>
      <c r="CB107" s="132"/>
    </row>
    <row r="108" spans="1:80">
      <c r="A108" s="143" t="s">
        <v>149</v>
      </c>
      <c r="B108" s="65">
        <f>B109</f>
        <v>-1E-3</v>
      </c>
      <c r="C108" s="65">
        <f>C109</f>
        <v>-1E-3</v>
      </c>
      <c r="D108" s="152">
        <v>5.7424983171856184E-3</v>
      </c>
      <c r="E108" s="132">
        <f t="shared" si="152"/>
        <v>4.7424983171856184E-3</v>
      </c>
      <c r="F108" s="132">
        <f t="shared" si="205"/>
        <v>4.7424983171856184E-3</v>
      </c>
      <c r="G108" s="152">
        <v>5.8463450140540324E-3</v>
      </c>
      <c r="H108" s="132">
        <f t="shared" si="154"/>
        <v>4.8463450140540324E-3</v>
      </c>
      <c r="I108" s="132">
        <f t="shared" si="206"/>
        <v>4.8463450140540324E-3</v>
      </c>
      <c r="J108" s="152">
        <v>5.5642357168247773E-3</v>
      </c>
      <c r="K108" s="132">
        <f t="shared" si="156"/>
        <v>4.5642357168247773E-3</v>
      </c>
      <c r="L108" s="132">
        <f t="shared" si="207"/>
        <v>4.5642357168247773E-3</v>
      </c>
      <c r="M108" s="152">
        <v>4.1971261125169279E-3</v>
      </c>
      <c r="N108" s="132">
        <f t="shared" si="158"/>
        <v>3.1971261125169279E-3</v>
      </c>
      <c r="O108" s="132">
        <f t="shared" si="208"/>
        <v>3.1971261125169279E-3</v>
      </c>
      <c r="P108" s="152">
        <v>3.787863973650859E-3</v>
      </c>
      <c r="Q108" s="132">
        <f t="shared" si="160"/>
        <v>2.787863973650859E-3</v>
      </c>
      <c r="R108" s="132">
        <f t="shared" si="161"/>
        <v>2.787863973650859E-3</v>
      </c>
      <c r="S108" s="152">
        <v>5.4665042027091633E-3</v>
      </c>
      <c r="T108" s="132">
        <f t="shared" si="162"/>
        <v>4.4665042027091633E-3</v>
      </c>
      <c r="U108" s="132">
        <f t="shared" si="163"/>
        <v>4.4665042027091633E-3</v>
      </c>
      <c r="V108" s="152">
        <v>5.7424983171856184E-3</v>
      </c>
      <c r="W108" s="132">
        <f t="shared" si="164"/>
        <v>4.7424983171856184E-3</v>
      </c>
      <c r="X108" s="132">
        <f t="shared" si="209"/>
        <v>4.7424983171856184E-3</v>
      </c>
      <c r="Y108" s="152">
        <v>5.8463450140540324E-3</v>
      </c>
      <c r="Z108" s="132">
        <f t="shared" si="166"/>
        <v>4.8463450140540324E-3</v>
      </c>
      <c r="AA108" s="132">
        <f t="shared" si="210"/>
        <v>4.8463450140540324E-3</v>
      </c>
      <c r="AB108" s="152">
        <v>5.5642357168247773E-3</v>
      </c>
      <c r="AC108" s="132">
        <f t="shared" si="168"/>
        <v>4.5642357168247773E-3</v>
      </c>
      <c r="AD108" s="132">
        <f t="shared" si="211"/>
        <v>4.5642357168247773E-3</v>
      </c>
      <c r="AE108" s="152">
        <v>4.1971261125169279E-3</v>
      </c>
      <c r="AF108" s="132">
        <f t="shared" si="170"/>
        <v>3.1971261125169279E-3</v>
      </c>
      <c r="AG108" s="132">
        <f t="shared" si="212"/>
        <v>3.1971261125169279E-3</v>
      </c>
      <c r="AH108" s="152">
        <v>3.787863973650859E-3</v>
      </c>
      <c r="AI108" s="132">
        <f t="shared" si="172"/>
        <v>2.787863973650859E-3</v>
      </c>
      <c r="AJ108" s="132">
        <f t="shared" si="173"/>
        <v>2.787863973650859E-3</v>
      </c>
      <c r="AK108" s="152">
        <v>5.4665042027091633E-3</v>
      </c>
      <c r="AL108" s="132">
        <f t="shared" si="174"/>
        <v>4.4665042027091633E-3</v>
      </c>
      <c r="AM108" s="132">
        <f t="shared" si="175"/>
        <v>4.4665042027091633E-3</v>
      </c>
      <c r="AN108" s="152"/>
      <c r="AO108" s="132">
        <f t="shared" si="176"/>
        <v>-1E-3</v>
      </c>
      <c r="AP108" s="132">
        <f t="shared" si="213"/>
        <v>-1E-3</v>
      </c>
      <c r="AQ108" s="152"/>
      <c r="AR108" s="132">
        <f t="shared" si="178"/>
        <v>-1E-3</v>
      </c>
      <c r="AS108" s="132">
        <f t="shared" si="214"/>
        <v>-1E-3</v>
      </c>
      <c r="AT108" s="152"/>
      <c r="AU108" s="132">
        <f t="shared" si="180"/>
        <v>-1E-3</v>
      </c>
      <c r="AV108" s="132">
        <f t="shared" si="215"/>
        <v>-1E-3</v>
      </c>
      <c r="AW108" s="152"/>
      <c r="AX108" s="132">
        <f t="shared" si="182"/>
        <v>-1E-3</v>
      </c>
      <c r="AY108" s="132">
        <f t="shared" si="216"/>
        <v>-1E-3</v>
      </c>
      <c r="AZ108" s="152"/>
      <c r="BA108" s="132">
        <f t="shared" si="184"/>
        <v>-1E-3</v>
      </c>
      <c r="BB108" s="132">
        <f t="shared" si="185"/>
        <v>-1E-3</v>
      </c>
      <c r="BC108" s="152"/>
      <c r="BD108" s="132">
        <f t="shared" si="186"/>
        <v>-1E-3</v>
      </c>
      <c r="BE108" s="132">
        <f t="shared" si="187"/>
        <v>-1E-3</v>
      </c>
      <c r="BF108" s="152"/>
      <c r="BG108" s="132">
        <f t="shared" si="188"/>
        <v>-1E-3</v>
      </c>
      <c r="BH108" s="132">
        <f t="shared" si="217"/>
        <v>-1E-3</v>
      </c>
      <c r="BI108" s="152"/>
      <c r="BJ108" s="132">
        <f t="shared" si="190"/>
        <v>-1E-3</v>
      </c>
      <c r="BK108" s="132">
        <f t="shared" si="218"/>
        <v>-1E-3</v>
      </c>
      <c r="BL108" s="152"/>
      <c r="BM108" s="132">
        <f t="shared" si="192"/>
        <v>-1E-3</v>
      </c>
      <c r="BN108" s="132">
        <f t="shared" si="219"/>
        <v>-1E-3</v>
      </c>
      <c r="BO108" s="152"/>
      <c r="BP108" s="132">
        <f t="shared" si="194"/>
        <v>-1E-3</v>
      </c>
      <c r="BQ108" s="132">
        <f t="shared" si="195"/>
        <v>-1E-3</v>
      </c>
      <c r="BR108" s="152"/>
      <c r="BS108" s="132">
        <f t="shared" si="196"/>
        <v>-1E-3</v>
      </c>
      <c r="BT108" s="132">
        <f t="shared" si="197"/>
        <v>-1E-3</v>
      </c>
      <c r="BU108" s="152"/>
      <c r="BV108" s="132">
        <f t="shared" si="198"/>
        <v>-1E-3</v>
      </c>
      <c r="BW108" s="132">
        <f t="shared" si="199"/>
        <v>-1E-3</v>
      </c>
      <c r="BY108" s="132"/>
      <c r="BZ108" s="132"/>
      <c r="CA108" s="132"/>
      <c r="CB108" s="132"/>
    </row>
    <row r="109" spans="1:80">
      <c r="A109" s="88" t="s">
        <v>63</v>
      </c>
      <c r="B109" s="158">
        <f>B40</f>
        <v>-1E-3</v>
      </c>
      <c r="C109" s="158">
        <f>C40</f>
        <v>-1E-3</v>
      </c>
      <c r="D109" s="153">
        <v>4.3548154675356214E-2</v>
      </c>
      <c r="E109" s="132">
        <f t="shared" si="152"/>
        <v>4.2548154675356213E-2</v>
      </c>
      <c r="F109" s="132">
        <f t="shared" si="205"/>
        <v>4.2548154675356213E-2</v>
      </c>
      <c r="G109" s="153">
        <v>4.210780206889532E-2</v>
      </c>
      <c r="H109" s="132">
        <f t="shared" si="154"/>
        <v>4.1107802068895319E-2</v>
      </c>
      <c r="I109" s="132">
        <f t="shared" si="206"/>
        <v>4.1107802068895319E-2</v>
      </c>
      <c r="J109" s="153">
        <v>3.6299777888808803E-2</v>
      </c>
      <c r="K109" s="132">
        <f t="shared" si="156"/>
        <v>3.5299777888808802E-2</v>
      </c>
      <c r="L109" s="132">
        <f t="shared" si="207"/>
        <v>3.5299777888808802E-2</v>
      </c>
      <c r="M109" s="153">
        <v>4.5097932064050883E-2</v>
      </c>
      <c r="N109" s="132">
        <f t="shared" si="158"/>
        <v>4.4097932064050882E-2</v>
      </c>
      <c r="O109" s="132">
        <f t="shared" si="208"/>
        <v>4.4097932064050882E-2</v>
      </c>
      <c r="P109" s="153">
        <v>4.1759337459323483E-2</v>
      </c>
      <c r="Q109" s="132">
        <f t="shared" si="160"/>
        <v>4.0759337459323482E-2</v>
      </c>
      <c r="R109" s="132">
        <f t="shared" si="161"/>
        <v>4.0759337459323482E-2</v>
      </c>
      <c r="S109" s="153">
        <v>4.1670146008413955E-2</v>
      </c>
      <c r="T109" s="132">
        <f t="shared" si="162"/>
        <v>4.0670146008413954E-2</v>
      </c>
      <c r="U109" s="132">
        <f t="shared" si="163"/>
        <v>4.0670146008413954E-2</v>
      </c>
      <c r="V109" s="153">
        <v>4.3548154675356214E-2</v>
      </c>
      <c r="W109" s="132">
        <f t="shared" si="164"/>
        <v>4.2548154675356213E-2</v>
      </c>
      <c r="X109" s="132">
        <f t="shared" si="209"/>
        <v>4.2548154675356213E-2</v>
      </c>
      <c r="Y109" s="153">
        <v>4.210780206889532E-2</v>
      </c>
      <c r="Z109" s="132">
        <f t="shared" si="166"/>
        <v>4.1107802068895319E-2</v>
      </c>
      <c r="AA109" s="132">
        <f t="shared" si="210"/>
        <v>4.1107802068895319E-2</v>
      </c>
      <c r="AB109" s="153">
        <v>3.6299777888808803E-2</v>
      </c>
      <c r="AC109" s="132">
        <f t="shared" si="168"/>
        <v>3.5299777888808802E-2</v>
      </c>
      <c r="AD109" s="132">
        <f t="shared" si="211"/>
        <v>3.5299777888808802E-2</v>
      </c>
      <c r="AE109" s="153">
        <v>4.5097932064050883E-2</v>
      </c>
      <c r="AF109" s="132">
        <f t="shared" si="170"/>
        <v>4.4097932064050882E-2</v>
      </c>
      <c r="AG109" s="132">
        <f t="shared" si="212"/>
        <v>4.4097932064050882E-2</v>
      </c>
      <c r="AH109" s="153">
        <v>4.1759337459323483E-2</v>
      </c>
      <c r="AI109" s="132">
        <f t="shared" si="172"/>
        <v>4.0759337459323482E-2</v>
      </c>
      <c r="AJ109" s="132">
        <f t="shared" si="173"/>
        <v>4.0759337459323482E-2</v>
      </c>
      <c r="AK109" s="153">
        <v>4.1670146008413955E-2</v>
      </c>
      <c r="AL109" s="132">
        <f t="shared" si="174"/>
        <v>4.0670146008413954E-2</v>
      </c>
      <c r="AM109" s="132">
        <f t="shared" si="175"/>
        <v>4.0670146008413954E-2</v>
      </c>
      <c r="AN109" s="153"/>
      <c r="AO109" s="132">
        <f t="shared" si="176"/>
        <v>-1E-3</v>
      </c>
      <c r="AP109" s="132">
        <f t="shared" si="213"/>
        <v>-1E-3</v>
      </c>
      <c r="AQ109" s="153"/>
      <c r="AR109" s="132">
        <f t="shared" si="178"/>
        <v>-1E-3</v>
      </c>
      <c r="AS109" s="132">
        <f t="shared" si="214"/>
        <v>-1E-3</v>
      </c>
      <c r="AT109" s="153"/>
      <c r="AU109" s="132">
        <f t="shared" si="180"/>
        <v>-1E-3</v>
      </c>
      <c r="AV109" s="132">
        <f t="shared" si="215"/>
        <v>-1E-3</v>
      </c>
      <c r="AW109" s="153"/>
      <c r="AX109" s="132">
        <f t="shared" si="182"/>
        <v>-1E-3</v>
      </c>
      <c r="AY109" s="132">
        <f t="shared" si="216"/>
        <v>-1E-3</v>
      </c>
      <c r="AZ109" s="153"/>
      <c r="BA109" s="132">
        <f t="shared" si="184"/>
        <v>-1E-3</v>
      </c>
      <c r="BB109" s="132">
        <f t="shared" si="185"/>
        <v>-1E-3</v>
      </c>
      <c r="BC109" s="153"/>
      <c r="BD109" s="132">
        <f t="shared" si="186"/>
        <v>-1E-3</v>
      </c>
      <c r="BE109" s="132">
        <f t="shared" si="187"/>
        <v>-1E-3</v>
      </c>
      <c r="BF109" s="153"/>
      <c r="BG109" s="132">
        <f t="shared" si="188"/>
        <v>-1E-3</v>
      </c>
      <c r="BH109" s="132">
        <f t="shared" si="217"/>
        <v>-1E-3</v>
      </c>
      <c r="BI109" s="153"/>
      <c r="BJ109" s="132">
        <f t="shared" si="190"/>
        <v>-1E-3</v>
      </c>
      <c r="BK109" s="132">
        <f t="shared" si="218"/>
        <v>-1E-3</v>
      </c>
      <c r="BL109" s="153"/>
      <c r="BM109" s="132">
        <f t="shared" si="192"/>
        <v>-1E-3</v>
      </c>
      <c r="BN109" s="132">
        <f t="shared" si="219"/>
        <v>-1E-3</v>
      </c>
      <c r="BO109" s="153"/>
      <c r="BP109" s="132">
        <f t="shared" si="194"/>
        <v>-1E-3</v>
      </c>
      <c r="BQ109" s="132">
        <f t="shared" si="195"/>
        <v>-1E-3</v>
      </c>
      <c r="BR109" s="153"/>
      <c r="BS109" s="132">
        <f t="shared" si="196"/>
        <v>-1E-3</v>
      </c>
      <c r="BT109" s="132">
        <f t="shared" si="197"/>
        <v>-1E-3</v>
      </c>
      <c r="BU109" s="153"/>
      <c r="BV109" s="132">
        <f t="shared" si="198"/>
        <v>-1E-3</v>
      </c>
      <c r="BW109" s="132">
        <f t="shared" si="199"/>
        <v>-1E-3</v>
      </c>
      <c r="BY109" s="132"/>
      <c r="BZ109" s="132"/>
      <c r="CA109" s="132"/>
      <c r="CB109" s="132"/>
    </row>
    <row r="110" spans="1:80">
      <c r="A110" s="143" t="s">
        <v>150</v>
      </c>
      <c r="B110" s="65">
        <f t="shared" ref="B110:C113" si="223">B111</f>
        <v>-3.0000000000000001E-3</v>
      </c>
      <c r="C110" s="65">
        <f t="shared" si="223"/>
        <v>-3.0000000000000001E-3</v>
      </c>
      <c r="D110" s="152">
        <v>5.8210504359820726E-4</v>
      </c>
      <c r="E110" s="132">
        <f t="shared" si="152"/>
        <v>-2.4178949564017927E-3</v>
      </c>
      <c r="F110" s="132">
        <f t="shared" si="205"/>
        <v>-2.4178949564017927E-3</v>
      </c>
      <c r="G110" s="152">
        <v>8.5373417618417942E-4</v>
      </c>
      <c r="H110" s="132">
        <f t="shared" si="154"/>
        <v>-2.1462658238158207E-3</v>
      </c>
      <c r="I110" s="132">
        <f t="shared" si="206"/>
        <v>-2.1462658238158207E-3</v>
      </c>
      <c r="J110" s="152">
        <v>1.2133914142642361E-3</v>
      </c>
      <c r="K110" s="132">
        <f t="shared" si="156"/>
        <v>-1.786608585735764E-3</v>
      </c>
      <c r="L110" s="132">
        <f t="shared" si="207"/>
        <v>-1.786608585735764E-3</v>
      </c>
      <c r="M110" s="152">
        <v>3.7673274659785197E-4</v>
      </c>
      <c r="N110" s="132">
        <f t="shared" si="158"/>
        <v>-2.6232672534021481E-3</v>
      </c>
      <c r="O110" s="132">
        <f t="shared" si="208"/>
        <v>-2.6232672534021481E-3</v>
      </c>
      <c r="P110" s="152">
        <v>2.5668222884157275E-4</v>
      </c>
      <c r="Q110" s="132">
        <f t="shared" si="160"/>
        <v>-2.7433177711584274E-3</v>
      </c>
      <c r="R110" s="132">
        <f t="shared" si="161"/>
        <v>-2.7433177711584274E-3</v>
      </c>
      <c r="S110" s="152">
        <v>5.9816275263313242E-4</v>
      </c>
      <c r="T110" s="132">
        <f t="shared" si="162"/>
        <v>-2.4018372473668679E-3</v>
      </c>
      <c r="U110" s="132">
        <f t="shared" si="163"/>
        <v>-2.4018372473668679E-3</v>
      </c>
      <c r="V110" s="152">
        <v>5.8210504359820726E-4</v>
      </c>
      <c r="W110" s="132">
        <f t="shared" si="164"/>
        <v>-2.4178949564017927E-3</v>
      </c>
      <c r="X110" s="132">
        <f t="shared" si="209"/>
        <v>-2.4178949564017927E-3</v>
      </c>
      <c r="Y110" s="152">
        <v>8.5373417618417942E-4</v>
      </c>
      <c r="Z110" s="132">
        <f t="shared" si="166"/>
        <v>-2.1462658238158207E-3</v>
      </c>
      <c r="AA110" s="132">
        <f t="shared" si="210"/>
        <v>-2.1462658238158207E-3</v>
      </c>
      <c r="AB110" s="152">
        <v>1.2133914142642361E-3</v>
      </c>
      <c r="AC110" s="132">
        <f t="shared" si="168"/>
        <v>-1.786608585735764E-3</v>
      </c>
      <c r="AD110" s="132">
        <f t="shared" si="211"/>
        <v>-1.786608585735764E-3</v>
      </c>
      <c r="AE110" s="152">
        <v>3.7673274659785197E-4</v>
      </c>
      <c r="AF110" s="132">
        <f t="shared" si="170"/>
        <v>-2.6232672534021481E-3</v>
      </c>
      <c r="AG110" s="132">
        <f t="shared" si="212"/>
        <v>-2.6232672534021481E-3</v>
      </c>
      <c r="AH110" s="152">
        <v>2.5668222884157275E-4</v>
      </c>
      <c r="AI110" s="132">
        <f t="shared" si="172"/>
        <v>-2.7433177711584274E-3</v>
      </c>
      <c r="AJ110" s="132">
        <f t="shared" si="173"/>
        <v>-2.7433177711584274E-3</v>
      </c>
      <c r="AK110" s="152">
        <v>5.9816275263313242E-4</v>
      </c>
      <c r="AL110" s="132">
        <f t="shared" si="174"/>
        <v>-2.4018372473668679E-3</v>
      </c>
      <c r="AM110" s="132">
        <f t="shared" si="175"/>
        <v>-2.4018372473668679E-3</v>
      </c>
      <c r="AN110" s="152"/>
      <c r="AO110" s="132">
        <f t="shared" si="176"/>
        <v>-3.0000000000000001E-3</v>
      </c>
      <c r="AP110" s="132">
        <f t="shared" si="213"/>
        <v>-3.0000000000000001E-3</v>
      </c>
      <c r="AQ110" s="152"/>
      <c r="AR110" s="132">
        <f t="shared" si="178"/>
        <v>-3.0000000000000001E-3</v>
      </c>
      <c r="AS110" s="132">
        <f t="shared" si="214"/>
        <v>-3.0000000000000001E-3</v>
      </c>
      <c r="AT110" s="152"/>
      <c r="AU110" s="132">
        <f t="shared" si="180"/>
        <v>-3.0000000000000001E-3</v>
      </c>
      <c r="AV110" s="132">
        <f t="shared" si="215"/>
        <v>-3.0000000000000001E-3</v>
      </c>
      <c r="AW110" s="152"/>
      <c r="AX110" s="132">
        <f t="shared" si="182"/>
        <v>-3.0000000000000001E-3</v>
      </c>
      <c r="AY110" s="132">
        <f t="shared" si="216"/>
        <v>-3.0000000000000001E-3</v>
      </c>
      <c r="AZ110" s="152"/>
      <c r="BA110" s="132">
        <f t="shared" si="184"/>
        <v>-3.0000000000000001E-3</v>
      </c>
      <c r="BB110" s="132">
        <f t="shared" si="185"/>
        <v>-3.0000000000000001E-3</v>
      </c>
      <c r="BC110" s="152"/>
      <c r="BD110" s="132">
        <f t="shared" si="186"/>
        <v>-3.0000000000000001E-3</v>
      </c>
      <c r="BE110" s="132">
        <f t="shared" si="187"/>
        <v>-3.0000000000000001E-3</v>
      </c>
      <c r="BF110" s="152"/>
      <c r="BG110" s="132">
        <f t="shared" si="188"/>
        <v>-3.0000000000000001E-3</v>
      </c>
      <c r="BH110" s="132">
        <f t="shared" si="217"/>
        <v>-3.0000000000000001E-3</v>
      </c>
      <c r="BI110" s="152"/>
      <c r="BJ110" s="132">
        <f t="shared" si="190"/>
        <v>-3.0000000000000001E-3</v>
      </c>
      <c r="BK110" s="132">
        <f t="shared" si="218"/>
        <v>-3.0000000000000001E-3</v>
      </c>
      <c r="BL110" s="152"/>
      <c r="BM110" s="132">
        <f t="shared" si="192"/>
        <v>-3.0000000000000001E-3</v>
      </c>
      <c r="BN110" s="132">
        <f t="shared" si="219"/>
        <v>-3.0000000000000001E-3</v>
      </c>
      <c r="BO110" s="152"/>
      <c r="BP110" s="132">
        <f t="shared" si="194"/>
        <v>-3.0000000000000001E-3</v>
      </c>
      <c r="BQ110" s="132">
        <f t="shared" si="195"/>
        <v>-3.0000000000000001E-3</v>
      </c>
      <c r="BR110" s="152"/>
      <c r="BS110" s="132">
        <f t="shared" si="196"/>
        <v>-3.0000000000000001E-3</v>
      </c>
      <c r="BT110" s="132">
        <f t="shared" si="197"/>
        <v>-3.0000000000000001E-3</v>
      </c>
      <c r="BU110" s="152"/>
      <c r="BV110" s="132">
        <f t="shared" si="198"/>
        <v>-3.0000000000000001E-3</v>
      </c>
      <c r="BW110" s="132">
        <f t="shared" si="199"/>
        <v>-3.0000000000000001E-3</v>
      </c>
      <c r="BY110" s="132"/>
      <c r="BZ110" s="132"/>
      <c r="CA110" s="132"/>
      <c r="CB110" s="132"/>
    </row>
    <row r="111" spans="1:80">
      <c r="A111" s="143" t="s">
        <v>151</v>
      </c>
      <c r="B111" s="65">
        <f t="shared" si="223"/>
        <v>-3.0000000000000001E-3</v>
      </c>
      <c r="C111" s="65">
        <f t="shared" si="223"/>
        <v>-3.0000000000000001E-3</v>
      </c>
      <c r="D111" s="152">
        <v>4.4655365492677647E-4</v>
      </c>
      <c r="E111" s="132">
        <f t="shared" si="152"/>
        <v>-2.5534463450732235E-3</v>
      </c>
      <c r="F111" s="132">
        <f t="shared" si="205"/>
        <v>-2.5534463450732235E-3</v>
      </c>
      <c r="G111" s="152">
        <v>4.5033864730601667E-4</v>
      </c>
      <c r="H111" s="132">
        <f t="shared" si="154"/>
        <v>-2.5496613526939833E-3</v>
      </c>
      <c r="I111" s="132">
        <f t="shared" si="206"/>
        <v>-2.5496613526939833E-3</v>
      </c>
      <c r="J111" s="152">
        <v>4.3023408030062519E-4</v>
      </c>
      <c r="K111" s="132">
        <f t="shared" si="156"/>
        <v>-2.5697659196993747E-3</v>
      </c>
      <c r="L111" s="132">
        <f t="shared" si="207"/>
        <v>-2.5697659196993747E-3</v>
      </c>
      <c r="M111" s="152">
        <v>2.8061669604326938E-4</v>
      </c>
      <c r="N111" s="132">
        <f t="shared" si="158"/>
        <v>-2.7193833039567306E-3</v>
      </c>
      <c r="O111" s="132">
        <f t="shared" si="208"/>
        <v>-2.7193833039567306E-3</v>
      </c>
      <c r="P111" s="152">
        <v>2.3959752555861321E-4</v>
      </c>
      <c r="Q111" s="132">
        <f t="shared" si="160"/>
        <v>-2.7604024744413867E-3</v>
      </c>
      <c r="R111" s="132">
        <f t="shared" si="161"/>
        <v>-2.7604024744413867E-3</v>
      </c>
      <c r="S111" s="152">
        <v>3.9908501703780089E-4</v>
      </c>
      <c r="T111" s="132">
        <f t="shared" si="162"/>
        <v>-2.6009149829621992E-3</v>
      </c>
      <c r="U111" s="132">
        <f t="shared" si="163"/>
        <v>-2.6009149829621992E-3</v>
      </c>
      <c r="V111" s="152">
        <v>4.4655365492677647E-4</v>
      </c>
      <c r="W111" s="132">
        <f t="shared" si="164"/>
        <v>-2.5534463450732235E-3</v>
      </c>
      <c r="X111" s="132">
        <f t="shared" si="209"/>
        <v>-2.5534463450732235E-3</v>
      </c>
      <c r="Y111" s="152">
        <v>4.5033864730601667E-4</v>
      </c>
      <c r="Z111" s="132">
        <f t="shared" si="166"/>
        <v>-2.5496613526939833E-3</v>
      </c>
      <c r="AA111" s="132">
        <f t="shared" si="210"/>
        <v>-2.5496613526939833E-3</v>
      </c>
      <c r="AB111" s="152">
        <v>4.3023408030062519E-4</v>
      </c>
      <c r="AC111" s="132">
        <f t="shared" si="168"/>
        <v>-2.5697659196993747E-3</v>
      </c>
      <c r="AD111" s="132">
        <f t="shared" si="211"/>
        <v>-2.5697659196993747E-3</v>
      </c>
      <c r="AE111" s="152">
        <v>2.8061669604326938E-4</v>
      </c>
      <c r="AF111" s="132">
        <f t="shared" si="170"/>
        <v>-2.7193833039567306E-3</v>
      </c>
      <c r="AG111" s="132">
        <f t="shared" si="212"/>
        <v>-2.7193833039567306E-3</v>
      </c>
      <c r="AH111" s="152">
        <v>2.3959752555861321E-4</v>
      </c>
      <c r="AI111" s="132">
        <f t="shared" si="172"/>
        <v>-2.7604024744413867E-3</v>
      </c>
      <c r="AJ111" s="132">
        <f t="shared" si="173"/>
        <v>-2.7604024744413867E-3</v>
      </c>
      <c r="AK111" s="152">
        <v>3.9908501703780089E-4</v>
      </c>
      <c r="AL111" s="132">
        <f t="shared" si="174"/>
        <v>-2.6009149829621992E-3</v>
      </c>
      <c r="AM111" s="132">
        <f t="shared" si="175"/>
        <v>-2.6009149829621992E-3</v>
      </c>
      <c r="AN111" s="152"/>
      <c r="AO111" s="132">
        <f t="shared" si="176"/>
        <v>-3.0000000000000001E-3</v>
      </c>
      <c r="AP111" s="132">
        <f t="shared" si="213"/>
        <v>-3.0000000000000001E-3</v>
      </c>
      <c r="AQ111" s="152"/>
      <c r="AR111" s="132">
        <f t="shared" si="178"/>
        <v>-3.0000000000000001E-3</v>
      </c>
      <c r="AS111" s="132">
        <f t="shared" si="214"/>
        <v>-3.0000000000000001E-3</v>
      </c>
      <c r="AT111" s="152"/>
      <c r="AU111" s="132">
        <f t="shared" si="180"/>
        <v>-3.0000000000000001E-3</v>
      </c>
      <c r="AV111" s="132">
        <f t="shared" si="215"/>
        <v>-3.0000000000000001E-3</v>
      </c>
      <c r="AW111" s="152"/>
      <c r="AX111" s="132">
        <f t="shared" si="182"/>
        <v>-3.0000000000000001E-3</v>
      </c>
      <c r="AY111" s="132">
        <f t="shared" si="216"/>
        <v>-3.0000000000000001E-3</v>
      </c>
      <c r="AZ111" s="152"/>
      <c r="BA111" s="132">
        <f t="shared" si="184"/>
        <v>-3.0000000000000001E-3</v>
      </c>
      <c r="BB111" s="132">
        <f t="shared" si="185"/>
        <v>-3.0000000000000001E-3</v>
      </c>
      <c r="BC111" s="152"/>
      <c r="BD111" s="132">
        <f t="shared" si="186"/>
        <v>-3.0000000000000001E-3</v>
      </c>
      <c r="BE111" s="132">
        <f t="shared" si="187"/>
        <v>-3.0000000000000001E-3</v>
      </c>
      <c r="BF111" s="152"/>
      <c r="BG111" s="132">
        <f t="shared" si="188"/>
        <v>-3.0000000000000001E-3</v>
      </c>
      <c r="BH111" s="132">
        <f t="shared" si="217"/>
        <v>-3.0000000000000001E-3</v>
      </c>
      <c r="BI111" s="152"/>
      <c r="BJ111" s="132">
        <f t="shared" si="190"/>
        <v>-3.0000000000000001E-3</v>
      </c>
      <c r="BK111" s="132">
        <f t="shared" si="218"/>
        <v>-3.0000000000000001E-3</v>
      </c>
      <c r="BL111" s="152"/>
      <c r="BM111" s="132">
        <f t="shared" si="192"/>
        <v>-3.0000000000000001E-3</v>
      </c>
      <c r="BN111" s="132">
        <f t="shared" si="219"/>
        <v>-3.0000000000000001E-3</v>
      </c>
      <c r="BO111" s="152"/>
      <c r="BP111" s="132">
        <f t="shared" si="194"/>
        <v>-3.0000000000000001E-3</v>
      </c>
      <c r="BQ111" s="132">
        <f t="shared" si="195"/>
        <v>-3.0000000000000001E-3</v>
      </c>
      <c r="BR111" s="152"/>
      <c r="BS111" s="132">
        <f t="shared" si="196"/>
        <v>-3.0000000000000001E-3</v>
      </c>
      <c r="BT111" s="132">
        <f t="shared" si="197"/>
        <v>-3.0000000000000001E-3</v>
      </c>
      <c r="BU111" s="152"/>
      <c r="BV111" s="132">
        <f t="shared" si="198"/>
        <v>-3.0000000000000001E-3</v>
      </c>
      <c r="BW111" s="132">
        <f t="shared" si="199"/>
        <v>-3.0000000000000001E-3</v>
      </c>
      <c r="BY111" s="132"/>
      <c r="BZ111" s="132"/>
      <c r="CA111" s="132"/>
      <c r="CB111" s="132"/>
    </row>
    <row r="112" spans="1:80">
      <c r="A112" s="143" t="s">
        <v>152</v>
      </c>
      <c r="B112" s="65">
        <f t="shared" si="223"/>
        <v>-3.0000000000000001E-3</v>
      </c>
      <c r="C112" s="65">
        <f t="shared" si="223"/>
        <v>-3.0000000000000001E-3</v>
      </c>
      <c r="D112" s="152">
        <v>2.4433093277345802E-3</v>
      </c>
      <c r="E112" s="132">
        <f t="shared" si="152"/>
        <v>-5.5669067226541986E-4</v>
      </c>
      <c r="F112" s="132">
        <f t="shared" si="205"/>
        <v>-5.5669067226541986E-4</v>
      </c>
      <c r="G112" s="152">
        <v>2.4349115271104387E-3</v>
      </c>
      <c r="H112" s="132">
        <f t="shared" si="154"/>
        <v>-5.6508847288956133E-4</v>
      </c>
      <c r="I112" s="132">
        <f t="shared" si="206"/>
        <v>-5.6508847288956133E-4</v>
      </c>
      <c r="J112" s="152">
        <v>2.6644767738580608E-3</v>
      </c>
      <c r="K112" s="132">
        <f t="shared" si="156"/>
        <v>-3.3552322614193927E-4</v>
      </c>
      <c r="L112" s="132">
        <f t="shared" si="207"/>
        <v>-3.3552322614193927E-4</v>
      </c>
      <c r="M112" s="152">
        <v>3.4176548140523416E-3</v>
      </c>
      <c r="N112" s="132">
        <f t="shared" si="158"/>
        <v>4.1765481405234154E-4</v>
      </c>
      <c r="O112" s="132">
        <f t="shared" si="208"/>
        <v>4.1765481405234154E-4</v>
      </c>
      <c r="P112" s="152">
        <v>2.9377456054746798E-3</v>
      </c>
      <c r="Q112" s="132">
        <f t="shared" si="160"/>
        <v>-6.2254394525320268E-5</v>
      </c>
      <c r="R112" s="132">
        <f t="shared" si="161"/>
        <v>-6.2254394525320268E-5</v>
      </c>
      <c r="S112" s="152">
        <v>2.6695007486717188E-3</v>
      </c>
      <c r="T112" s="132">
        <f t="shared" si="162"/>
        <v>-3.3049925132828126E-4</v>
      </c>
      <c r="U112" s="132">
        <f t="shared" si="163"/>
        <v>-3.3049925132828126E-4</v>
      </c>
      <c r="V112" s="152">
        <v>2.4433093277345802E-3</v>
      </c>
      <c r="W112" s="132">
        <f t="shared" si="164"/>
        <v>-5.5669067226541986E-4</v>
      </c>
      <c r="X112" s="132">
        <f t="shared" si="209"/>
        <v>-5.5669067226541986E-4</v>
      </c>
      <c r="Y112" s="152">
        <v>2.4349115271104387E-3</v>
      </c>
      <c r="Z112" s="132">
        <f t="shared" si="166"/>
        <v>-5.6508847288956133E-4</v>
      </c>
      <c r="AA112" s="132">
        <f t="shared" si="210"/>
        <v>-5.6508847288956133E-4</v>
      </c>
      <c r="AB112" s="152">
        <v>2.6644767738580608E-3</v>
      </c>
      <c r="AC112" s="132">
        <f t="shared" si="168"/>
        <v>-3.3552322614193927E-4</v>
      </c>
      <c r="AD112" s="132">
        <f t="shared" si="211"/>
        <v>-3.3552322614193927E-4</v>
      </c>
      <c r="AE112" s="152">
        <v>3.4176548140523416E-3</v>
      </c>
      <c r="AF112" s="132">
        <f t="shared" si="170"/>
        <v>4.1765481405234154E-4</v>
      </c>
      <c r="AG112" s="132">
        <f t="shared" si="212"/>
        <v>4.1765481405234154E-4</v>
      </c>
      <c r="AH112" s="152">
        <v>2.9377456054746798E-3</v>
      </c>
      <c r="AI112" s="132">
        <f t="shared" si="172"/>
        <v>-6.2254394525320268E-5</v>
      </c>
      <c r="AJ112" s="132">
        <f t="shared" si="173"/>
        <v>-6.2254394525320268E-5</v>
      </c>
      <c r="AK112" s="152">
        <v>2.6695007486717188E-3</v>
      </c>
      <c r="AL112" s="132">
        <f t="shared" si="174"/>
        <v>-3.3049925132828126E-4</v>
      </c>
      <c r="AM112" s="132">
        <f t="shared" si="175"/>
        <v>-3.3049925132828126E-4</v>
      </c>
      <c r="AN112" s="152"/>
      <c r="AO112" s="132">
        <f t="shared" si="176"/>
        <v>-3.0000000000000001E-3</v>
      </c>
      <c r="AP112" s="132">
        <f t="shared" si="213"/>
        <v>-3.0000000000000001E-3</v>
      </c>
      <c r="AQ112" s="152"/>
      <c r="AR112" s="132">
        <f t="shared" si="178"/>
        <v>-3.0000000000000001E-3</v>
      </c>
      <c r="AS112" s="132">
        <f t="shared" si="214"/>
        <v>-3.0000000000000001E-3</v>
      </c>
      <c r="AT112" s="152"/>
      <c r="AU112" s="132">
        <f t="shared" si="180"/>
        <v>-3.0000000000000001E-3</v>
      </c>
      <c r="AV112" s="132">
        <f t="shared" si="215"/>
        <v>-3.0000000000000001E-3</v>
      </c>
      <c r="AW112" s="152"/>
      <c r="AX112" s="132">
        <f t="shared" si="182"/>
        <v>-3.0000000000000001E-3</v>
      </c>
      <c r="AY112" s="132">
        <f t="shared" si="216"/>
        <v>-3.0000000000000001E-3</v>
      </c>
      <c r="AZ112" s="152"/>
      <c r="BA112" s="132">
        <f t="shared" si="184"/>
        <v>-3.0000000000000001E-3</v>
      </c>
      <c r="BB112" s="132">
        <f t="shared" si="185"/>
        <v>-3.0000000000000001E-3</v>
      </c>
      <c r="BC112" s="152"/>
      <c r="BD112" s="132">
        <f t="shared" si="186"/>
        <v>-3.0000000000000001E-3</v>
      </c>
      <c r="BE112" s="132">
        <f t="shared" si="187"/>
        <v>-3.0000000000000001E-3</v>
      </c>
      <c r="BF112" s="152"/>
      <c r="BG112" s="132">
        <f t="shared" si="188"/>
        <v>-3.0000000000000001E-3</v>
      </c>
      <c r="BH112" s="132">
        <f t="shared" si="217"/>
        <v>-3.0000000000000001E-3</v>
      </c>
      <c r="BI112" s="152"/>
      <c r="BJ112" s="132">
        <f t="shared" si="190"/>
        <v>-3.0000000000000001E-3</v>
      </c>
      <c r="BK112" s="132">
        <f t="shared" si="218"/>
        <v>-3.0000000000000001E-3</v>
      </c>
      <c r="BL112" s="152"/>
      <c r="BM112" s="132">
        <f t="shared" si="192"/>
        <v>-3.0000000000000001E-3</v>
      </c>
      <c r="BN112" s="132">
        <f t="shared" si="219"/>
        <v>-3.0000000000000001E-3</v>
      </c>
      <c r="BO112" s="152"/>
      <c r="BP112" s="132">
        <f t="shared" si="194"/>
        <v>-3.0000000000000001E-3</v>
      </c>
      <c r="BQ112" s="132">
        <f t="shared" si="195"/>
        <v>-3.0000000000000001E-3</v>
      </c>
      <c r="BR112" s="152"/>
      <c r="BS112" s="132">
        <f t="shared" si="196"/>
        <v>-3.0000000000000001E-3</v>
      </c>
      <c r="BT112" s="132">
        <f t="shared" si="197"/>
        <v>-3.0000000000000001E-3</v>
      </c>
      <c r="BU112" s="152"/>
      <c r="BV112" s="132">
        <f t="shared" si="198"/>
        <v>-3.0000000000000001E-3</v>
      </c>
      <c r="BW112" s="132">
        <f t="shared" si="199"/>
        <v>-3.0000000000000001E-3</v>
      </c>
      <c r="BY112" s="132"/>
      <c r="BZ112" s="132"/>
      <c r="CA112" s="132"/>
      <c r="CB112" s="132"/>
    </row>
    <row r="113" spans="1:80">
      <c r="A113" s="143" t="s">
        <v>153</v>
      </c>
      <c r="B113" s="65">
        <f t="shared" si="223"/>
        <v>-3.0000000000000001E-3</v>
      </c>
      <c r="C113" s="65">
        <f t="shared" si="223"/>
        <v>-3.0000000000000001E-3</v>
      </c>
      <c r="D113" s="152">
        <v>2.6401349315216117E-3</v>
      </c>
      <c r="E113" s="132">
        <f t="shared" si="152"/>
        <v>-3.5986506847838834E-4</v>
      </c>
      <c r="F113" s="132">
        <f t="shared" si="205"/>
        <v>-3.5986506847838834E-4</v>
      </c>
      <c r="G113" s="152">
        <v>2.6701526019186766E-3</v>
      </c>
      <c r="H113" s="132">
        <f t="shared" si="154"/>
        <v>-3.2984739808132341E-4</v>
      </c>
      <c r="I113" s="132">
        <f t="shared" si="206"/>
        <v>-3.2984739808132341E-4</v>
      </c>
      <c r="J113" s="152">
        <v>1.9235255237607521E-3</v>
      </c>
      <c r="K113" s="132">
        <f t="shared" si="156"/>
        <v>-1.0764744762392479E-3</v>
      </c>
      <c r="L113" s="132">
        <f t="shared" si="207"/>
        <v>-1.0764744762392479E-3</v>
      </c>
      <c r="M113" s="152">
        <v>1.7875476824346774E-3</v>
      </c>
      <c r="N113" s="132">
        <f t="shared" si="158"/>
        <v>-1.2124523175653227E-3</v>
      </c>
      <c r="O113" s="132">
        <f t="shared" si="208"/>
        <v>-1.2124523175653227E-3</v>
      </c>
      <c r="P113" s="152">
        <v>1.6154307393333302E-3</v>
      </c>
      <c r="Q113" s="132">
        <f t="shared" si="160"/>
        <v>-1.3845692606666699E-3</v>
      </c>
      <c r="R113" s="132">
        <f t="shared" si="161"/>
        <v>-1.3845692606666699E-3</v>
      </c>
      <c r="S113" s="152">
        <v>2.5069851497304713E-3</v>
      </c>
      <c r="T113" s="132">
        <f t="shared" si="162"/>
        <v>-4.9301485026952878E-4</v>
      </c>
      <c r="U113" s="132">
        <f t="shared" si="163"/>
        <v>-4.9301485026952878E-4</v>
      </c>
      <c r="V113" s="152">
        <v>2.6401349315216117E-3</v>
      </c>
      <c r="W113" s="132">
        <f t="shared" si="164"/>
        <v>-3.5986506847838834E-4</v>
      </c>
      <c r="X113" s="132">
        <f t="shared" si="209"/>
        <v>-3.5986506847838834E-4</v>
      </c>
      <c r="Y113" s="152">
        <v>2.6701526019186766E-3</v>
      </c>
      <c r="Z113" s="132">
        <f t="shared" si="166"/>
        <v>-3.2984739808132341E-4</v>
      </c>
      <c r="AA113" s="132">
        <f t="shared" si="210"/>
        <v>-3.2984739808132341E-4</v>
      </c>
      <c r="AB113" s="152">
        <v>1.9235255237607521E-3</v>
      </c>
      <c r="AC113" s="132">
        <f t="shared" si="168"/>
        <v>-1.0764744762392479E-3</v>
      </c>
      <c r="AD113" s="132">
        <f t="shared" si="211"/>
        <v>-1.0764744762392479E-3</v>
      </c>
      <c r="AE113" s="152">
        <v>1.7875476824346774E-3</v>
      </c>
      <c r="AF113" s="132">
        <f t="shared" si="170"/>
        <v>-1.2124523175653227E-3</v>
      </c>
      <c r="AG113" s="132">
        <f t="shared" si="212"/>
        <v>-1.2124523175653227E-3</v>
      </c>
      <c r="AH113" s="152">
        <v>1.6154307393333302E-3</v>
      </c>
      <c r="AI113" s="132">
        <f t="shared" si="172"/>
        <v>-1.3845692606666699E-3</v>
      </c>
      <c r="AJ113" s="132">
        <f t="shared" si="173"/>
        <v>-1.3845692606666699E-3</v>
      </c>
      <c r="AK113" s="152">
        <v>2.5069851497304713E-3</v>
      </c>
      <c r="AL113" s="132">
        <f t="shared" si="174"/>
        <v>-4.9301485026952878E-4</v>
      </c>
      <c r="AM113" s="132">
        <f t="shared" si="175"/>
        <v>-4.9301485026952878E-4</v>
      </c>
      <c r="AN113" s="152"/>
      <c r="AO113" s="132">
        <f t="shared" si="176"/>
        <v>-3.0000000000000001E-3</v>
      </c>
      <c r="AP113" s="132">
        <f t="shared" si="213"/>
        <v>-3.0000000000000001E-3</v>
      </c>
      <c r="AQ113" s="152"/>
      <c r="AR113" s="132">
        <f t="shared" si="178"/>
        <v>-3.0000000000000001E-3</v>
      </c>
      <c r="AS113" s="132">
        <f t="shared" si="214"/>
        <v>-3.0000000000000001E-3</v>
      </c>
      <c r="AT113" s="152"/>
      <c r="AU113" s="132">
        <f t="shared" si="180"/>
        <v>-3.0000000000000001E-3</v>
      </c>
      <c r="AV113" s="132">
        <f t="shared" si="215"/>
        <v>-3.0000000000000001E-3</v>
      </c>
      <c r="AW113" s="152"/>
      <c r="AX113" s="132">
        <f t="shared" si="182"/>
        <v>-3.0000000000000001E-3</v>
      </c>
      <c r="AY113" s="132">
        <f t="shared" si="216"/>
        <v>-3.0000000000000001E-3</v>
      </c>
      <c r="AZ113" s="152"/>
      <c r="BA113" s="132">
        <f t="shared" si="184"/>
        <v>-3.0000000000000001E-3</v>
      </c>
      <c r="BB113" s="132">
        <f t="shared" si="185"/>
        <v>-3.0000000000000001E-3</v>
      </c>
      <c r="BC113" s="152"/>
      <c r="BD113" s="132">
        <f t="shared" si="186"/>
        <v>-3.0000000000000001E-3</v>
      </c>
      <c r="BE113" s="132">
        <f t="shared" si="187"/>
        <v>-3.0000000000000001E-3</v>
      </c>
      <c r="BF113" s="152"/>
      <c r="BG113" s="132">
        <f t="shared" si="188"/>
        <v>-3.0000000000000001E-3</v>
      </c>
      <c r="BH113" s="132">
        <f t="shared" si="217"/>
        <v>-3.0000000000000001E-3</v>
      </c>
      <c r="BI113" s="152"/>
      <c r="BJ113" s="132">
        <f t="shared" si="190"/>
        <v>-3.0000000000000001E-3</v>
      </c>
      <c r="BK113" s="132">
        <f t="shared" si="218"/>
        <v>-3.0000000000000001E-3</v>
      </c>
      <c r="BL113" s="152"/>
      <c r="BM113" s="132">
        <f t="shared" si="192"/>
        <v>-3.0000000000000001E-3</v>
      </c>
      <c r="BN113" s="132">
        <f t="shared" si="219"/>
        <v>-3.0000000000000001E-3</v>
      </c>
      <c r="BO113" s="152"/>
      <c r="BP113" s="132">
        <f t="shared" si="194"/>
        <v>-3.0000000000000001E-3</v>
      </c>
      <c r="BQ113" s="132">
        <f t="shared" si="195"/>
        <v>-3.0000000000000001E-3</v>
      </c>
      <c r="BR113" s="152"/>
      <c r="BS113" s="132">
        <f t="shared" si="196"/>
        <v>-3.0000000000000001E-3</v>
      </c>
      <c r="BT113" s="132">
        <f t="shared" si="197"/>
        <v>-3.0000000000000001E-3</v>
      </c>
      <c r="BU113" s="152"/>
      <c r="BV113" s="132">
        <f t="shared" si="198"/>
        <v>-3.0000000000000001E-3</v>
      </c>
      <c r="BW113" s="132">
        <f t="shared" si="199"/>
        <v>-3.0000000000000001E-3</v>
      </c>
      <c r="BY113" s="132"/>
      <c r="BZ113" s="132"/>
      <c r="CA113" s="132"/>
      <c r="CB113" s="132"/>
    </row>
    <row r="114" spans="1:80">
      <c r="A114" s="88" t="s">
        <v>64</v>
      </c>
      <c r="B114" s="158">
        <f>B41</f>
        <v>-3.0000000000000001E-3</v>
      </c>
      <c r="C114" s="158">
        <f>C41</f>
        <v>-3.0000000000000001E-3</v>
      </c>
      <c r="D114" s="153">
        <v>6.1122810804995348E-3</v>
      </c>
      <c r="E114" s="132">
        <f t="shared" si="152"/>
        <v>3.1122810804995347E-3</v>
      </c>
      <c r="F114" s="132">
        <f t="shared" si="205"/>
        <v>3.1122810804995347E-3</v>
      </c>
      <c r="G114" s="153">
        <v>6.4093121134089683E-3</v>
      </c>
      <c r="H114" s="132">
        <f t="shared" si="154"/>
        <v>3.4093121134089683E-3</v>
      </c>
      <c r="I114" s="132">
        <f t="shared" si="206"/>
        <v>3.4093121134089683E-3</v>
      </c>
      <c r="J114" s="153">
        <v>6.2316277921836737E-3</v>
      </c>
      <c r="K114" s="132">
        <f t="shared" si="156"/>
        <v>3.2316277921836736E-3</v>
      </c>
      <c r="L114" s="132">
        <f t="shared" si="207"/>
        <v>3.2316277921836736E-3</v>
      </c>
      <c r="M114" s="153">
        <v>5.8625519391281404E-3</v>
      </c>
      <c r="N114" s="132">
        <f t="shared" si="158"/>
        <v>2.8625519391281403E-3</v>
      </c>
      <c r="O114" s="132">
        <f t="shared" si="208"/>
        <v>2.8625519391281403E-3</v>
      </c>
      <c r="P114" s="153">
        <v>5.0494560992081963E-3</v>
      </c>
      <c r="Q114" s="132">
        <f t="shared" si="160"/>
        <v>2.0494560992081962E-3</v>
      </c>
      <c r="R114" s="132">
        <f t="shared" si="161"/>
        <v>2.0494560992081962E-3</v>
      </c>
      <c r="S114" s="153">
        <v>6.1737336680731236E-3</v>
      </c>
      <c r="T114" s="132">
        <f t="shared" si="162"/>
        <v>3.1737336680731235E-3</v>
      </c>
      <c r="U114" s="132">
        <f t="shared" si="163"/>
        <v>3.1737336680731235E-3</v>
      </c>
      <c r="V114" s="153">
        <v>6.1122810804995348E-3</v>
      </c>
      <c r="W114" s="132">
        <f t="shared" si="164"/>
        <v>3.1122810804995347E-3</v>
      </c>
      <c r="X114" s="132">
        <f t="shared" si="209"/>
        <v>3.1122810804995347E-3</v>
      </c>
      <c r="Y114" s="153">
        <v>6.4093121134089683E-3</v>
      </c>
      <c r="Z114" s="132">
        <f t="shared" si="166"/>
        <v>3.4093121134089683E-3</v>
      </c>
      <c r="AA114" s="132">
        <f t="shared" si="210"/>
        <v>3.4093121134089683E-3</v>
      </c>
      <c r="AB114" s="153">
        <v>6.2316277921836737E-3</v>
      </c>
      <c r="AC114" s="132">
        <f t="shared" si="168"/>
        <v>3.2316277921836736E-3</v>
      </c>
      <c r="AD114" s="132">
        <f t="shared" si="211"/>
        <v>3.2316277921836736E-3</v>
      </c>
      <c r="AE114" s="153">
        <v>5.8625519391281404E-3</v>
      </c>
      <c r="AF114" s="132">
        <f t="shared" si="170"/>
        <v>2.8625519391281403E-3</v>
      </c>
      <c r="AG114" s="132">
        <f t="shared" si="212"/>
        <v>2.8625519391281403E-3</v>
      </c>
      <c r="AH114" s="153">
        <v>5.0494560992081963E-3</v>
      </c>
      <c r="AI114" s="132">
        <f t="shared" si="172"/>
        <v>2.0494560992081962E-3</v>
      </c>
      <c r="AJ114" s="132">
        <f t="shared" si="173"/>
        <v>2.0494560992081962E-3</v>
      </c>
      <c r="AK114" s="153">
        <v>6.1737336680731236E-3</v>
      </c>
      <c r="AL114" s="132">
        <f t="shared" si="174"/>
        <v>3.1737336680731235E-3</v>
      </c>
      <c r="AM114" s="132">
        <f t="shared" si="175"/>
        <v>3.1737336680731235E-3</v>
      </c>
      <c r="AN114" s="153"/>
      <c r="AO114" s="132">
        <f t="shared" si="176"/>
        <v>-3.0000000000000001E-3</v>
      </c>
      <c r="AP114" s="132">
        <f t="shared" si="213"/>
        <v>-3.0000000000000001E-3</v>
      </c>
      <c r="AQ114" s="153"/>
      <c r="AR114" s="132">
        <f t="shared" si="178"/>
        <v>-3.0000000000000001E-3</v>
      </c>
      <c r="AS114" s="132">
        <f t="shared" si="214"/>
        <v>-3.0000000000000001E-3</v>
      </c>
      <c r="AT114" s="153"/>
      <c r="AU114" s="132">
        <f t="shared" si="180"/>
        <v>-3.0000000000000001E-3</v>
      </c>
      <c r="AV114" s="132">
        <f t="shared" si="215"/>
        <v>-3.0000000000000001E-3</v>
      </c>
      <c r="AW114" s="153"/>
      <c r="AX114" s="132">
        <f t="shared" si="182"/>
        <v>-3.0000000000000001E-3</v>
      </c>
      <c r="AY114" s="132">
        <f t="shared" si="216"/>
        <v>-3.0000000000000001E-3</v>
      </c>
      <c r="AZ114" s="153"/>
      <c r="BA114" s="132">
        <f t="shared" si="184"/>
        <v>-3.0000000000000001E-3</v>
      </c>
      <c r="BB114" s="132">
        <f t="shared" si="185"/>
        <v>-3.0000000000000001E-3</v>
      </c>
      <c r="BC114" s="153"/>
      <c r="BD114" s="132">
        <f t="shared" si="186"/>
        <v>-3.0000000000000001E-3</v>
      </c>
      <c r="BE114" s="132">
        <f t="shared" si="187"/>
        <v>-3.0000000000000001E-3</v>
      </c>
      <c r="BF114" s="153"/>
      <c r="BG114" s="132">
        <f t="shared" si="188"/>
        <v>-3.0000000000000001E-3</v>
      </c>
      <c r="BH114" s="132">
        <f t="shared" si="217"/>
        <v>-3.0000000000000001E-3</v>
      </c>
      <c r="BI114" s="153"/>
      <c r="BJ114" s="132">
        <f t="shared" si="190"/>
        <v>-3.0000000000000001E-3</v>
      </c>
      <c r="BK114" s="132">
        <f t="shared" si="218"/>
        <v>-3.0000000000000001E-3</v>
      </c>
      <c r="BL114" s="153"/>
      <c r="BM114" s="132">
        <f t="shared" si="192"/>
        <v>-3.0000000000000001E-3</v>
      </c>
      <c r="BN114" s="132">
        <f t="shared" si="219"/>
        <v>-3.0000000000000001E-3</v>
      </c>
      <c r="BO114" s="153"/>
      <c r="BP114" s="132">
        <f t="shared" si="194"/>
        <v>-3.0000000000000001E-3</v>
      </c>
      <c r="BQ114" s="132">
        <f t="shared" si="195"/>
        <v>-3.0000000000000001E-3</v>
      </c>
      <c r="BR114" s="153"/>
      <c r="BS114" s="132">
        <f t="shared" si="196"/>
        <v>-3.0000000000000001E-3</v>
      </c>
      <c r="BT114" s="132">
        <f t="shared" si="197"/>
        <v>-3.0000000000000001E-3</v>
      </c>
      <c r="BU114" s="153"/>
      <c r="BV114" s="132">
        <f t="shared" si="198"/>
        <v>-3.0000000000000001E-3</v>
      </c>
      <c r="BW114" s="132">
        <f t="shared" si="199"/>
        <v>-3.0000000000000001E-3</v>
      </c>
      <c r="BY114" s="132"/>
      <c r="BZ114" s="132"/>
      <c r="CA114" s="132"/>
      <c r="CB114" s="132"/>
    </row>
    <row r="115" spans="1:80">
      <c r="A115" s="88" t="s">
        <v>65</v>
      </c>
      <c r="B115" s="69">
        <f>B42</f>
        <v>-3.0000000000000001E-3</v>
      </c>
      <c r="C115" s="69">
        <f>C42</f>
        <v>-3.0000000000000001E-3</v>
      </c>
      <c r="D115" s="153">
        <v>1.6682973801532462E-2</v>
      </c>
      <c r="E115" s="132">
        <f t="shared" si="152"/>
        <v>1.3682973801532463E-2</v>
      </c>
      <c r="F115" s="132">
        <f t="shared" si="205"/>
        <v>1.3682973801532463E-2</v>
      </c>
      <c r="G115" s="153">
        <v>1.6317462997699959E-2</v>
      </c>
      <c r="H115" s="132">
        <f t="shared" si="154"/>
        <v>1.331746299769996E-2</v>
      </c>
      <c r="I115" s="132">
        <f t="shared" si="206"/>
        <v>1.331746299769996E-2</v>
      </c>
      <c r="J115" s="153">
        <v>1.5494590318942666E-2</v>
      </c>
      <c r="K115" s="132">
        <f t="shared" si="156"/>
        <v>1.2494590318942667E-2</v>
      </c>
      <c r="L115" s="132">
        <f t="shared" si="207"/>
        <v>1.2494590318942667E-2</v>
      </c>
      <c r="M115" s="153">
        <v>1.2586985465039146E-2</v>
      </c>
      <c r="N115" s="132">
        <f t="shared" si="158"/>
        <v>9.5869854650391453E-3</v>
      </c>
      <c r="O115" s="132">
        <f t="shared" si="208"/>
        <v>9.5869854650391453E-3</v>
      </c>
      <c r="P115" s="153">
        <v>1.3268845096700449E-2</v>
      </c>
      <c r="Q115" s="132">
        <f t="shared" si="160"/>
        <v>1.0268845096700448E-2</v>
      </c>
      <c r="R115" s="132">
        <f t="shared" si="161"/>
        <v>1.0268845096700448E-2</v>
      </c>
      <c r="S115" s="153">
        <v>1.7104418208873606E-2</v>
      </c>
      <c r="T115" s="132">
        <f t="shared" si="162"/>
        <v>1.4104418208873606E-2</v>
      </c>
      <c r="U115" s="132">
        <f t="shared" si="163"/>
        <v>1.4104418208873606E-2</v>
      </c>
      <c r="V115" s="153">
        <v>1.6682973801532462E-2</v>
      </c>
      <c r="W115" s="132">
        <f t="shared" si="164"/>
        <v>1.3682973801532463E-2</v>
      </c>
      <c r="X115" s="132">
        <f t="shared" si="209"/>
        <v>1.3682973801532463E-2</v>
      </c>
      <c r="Y115" s="153">
        <v>1.6317462997699959E-2</v>
      </c>
      <c r="Z115" s="132">
        <f t="shared" si="166"/>
        <v>1.331746299769996E-2</v>
      </c>
      <c r="AA115" s="132">
        <f t="shared" si="210"/>
        <v>1.331746299769996E-2</v>
      </c>
      <c r="AB115" s="153">
        <v>1.5494590318942666E-2</v>
      </c>
      <c r="AC115" s="132">
        <f t="shared" si="168"/>
        <v>1.2494590318942667E-2</v>
      </c>
      <c r="AD115" s="132">
        <f t="shared" si="211"/>
        <v>1.2494590318942667E-2</v>
      </c>
      <c r="AE115" s="153">
        <v>1.2586985465039146E-2</v>
      </c>
      <c r="AF115" s="132">
        <f t="shared" si="170"/>
        <v>9.5869854650391453E-3</v>
      </c>
      <c r="AG115" s="132">
        <f t="shared" si="212"/>
        <v>9.5869854650391453E-3</v>
      </c>
      <c r="AH115" s="153">
        <v>1.3268845096700449E-2</v>
      </c>
      <c r="AI115" s="132">
        <f t="shared" si="172"/>
        <v>1.0268845096700448E-2</v>
      </c>
      <c r="AJ115" s="132">
        <f t="shared" si="173"/>
        <v>1.0268845096700448E-2</v>
      </c>
      <c r="AK115" s="153">
        <v>1.7104418208873606E-2</v>
      </c>
      <c r="AL115" s="132">
        <f t="shared" si="174"/>
        <v>1.4104418208873606E-2</v>
      </c>
      <c r="AM115" s="132">
        <f t="shared" si="175"/>
        <v>1.4104418208873606E-2</v>
      </c>
      <c r="AN115" s="153"/>
      <c r="AO115" s="132">
        <f t="shared" si="176"/>
        <v>-3.0000000000000001E-3</v>
      </c>
      <c r="AP115" s="132">
        <f t="shared" si="213"/>
        <v>-3.0000000000000001E-3</v>
      </c>
      <c r="AQ115" s="153"/>
      <c r="AR115" s="132">
        <f t="shared" si="178"/>
        <v>-3.0000000000000001E-3</v>
      </c>
      <c r="AS115" s="132">
        <f t="shared" si="214"/>
        <v>-3.0000000000000001E-3</v>
      </c>
      <c r="AT115" s="153"/>
      <c r="AU115" s="132">
        <f t="shared" si="180"/>
        <v>-3.0000000000000001E-3</v>
      </c>
      <c r="AV115" s="132">
        <f t="shared" si="215"/>
        <v>-3.0000000000000001E-3</v>
      </c>
      <c r="AW115" s="153"/>
      <c r="AX115" s="132">
        <f t="shared" si="182"/>
        <v>-3.0000000000000001E-3</v>
      </c>
      <c r="AY115" s="132">
        <f t="shared" si="216"/>
        <v>-3.0000000000000001E-3</v>
      </c>
      <c r="AZ115" s="153"/>
      <c r="BA115" s="132">
        <f t="shared" si="184"/>
        <v>-3.0000000000000001E-3</v>
      </c>
      <c r="BB115" s="132">
        <f t="shared" si="185"/>
        <v>-3.0000000000000001E-3</v>
      </c>
      <c r="BC115" s="153"/>
      <c r="BD115" s="132">
        <f t="shared" si="186"/>
        <v>-3.0000000000000001E-3</v>
      </c>
      <c r="BE115" s="132">
        <f t="shared" si="187"/>
        <v>-3.0000000000000001E-3</v>
      </c>
      <c r="BF115" s="153"/>
      <c r="BG115" s="132">
        <f t="shared" si="188"/>
        <v>-3.0000000000000001E-3</v>
      </c>
      <c r="BH115" s="132">
        <f t="shared" si="217"/>
        <v>-3.0000000000000001E-3</v>
      </c>
      <c r="BI115" s="153"/>
      <c r="BJ115" s="132">
        <f t="shared" si="190"/>
        <v>-3.0000000000000001E-3</v>
      </c>
      <c r="BK115" s="132">
        <f t="shared" si="218"/>
        <v>-3.0000000000000001E-3</v>
      </c>
      <c r="BL115" s="153"/>
      <c r="BM115" s="132">
        <f t="shared" si="192"/>
        <v>-3.0000000000000001E-3</v>
      </c>
      <c r="BN115" s="132">
        <f t="shared" si="219"/>
        <v>-3.0000000000000001E-3</v>
      </c>
      <c r="BO115" s="153"/>
      <c r="BP115" s="132">
        <f t="shared" si="194"/>
        <v>-3.0000000000000001E-3</v>
      </c>
      <c r="BQ115" s="132">
        <f t="shared" si="195"/>
        <v>-3.0000000000000001E-3</v>
      </c>
      <c r="BR115" s="153"/>
      <c r="BS115" s="132">
        <f t="shared" si="196"/>
        <v>-3.0000000000000001E-3</v>
      </c>
      <c r="BT115" s="132">
        <f t="shared" si="197"/>
        <v>-3.0000000000000001E-3</v>
      </c>
      <c r="BU115" s="153"/>
      <c r="BV115" s="132">
        <f t="shared" si="198"/>
        <v>-3.0000000000000001E-3</v>
      </c>
      <c r="BW115" s="132">
        <f t="shared" si="199"/>
        <v>-3.0000000000000001E-3</v>
      </c>
      <c r="BY115" s="132"/>
      <c r="BZ115" s="132"/>
      <c r="CA115" s="132"/>
      <c r="CB115" s="132"/>
    </row>
    <row r="116" spans="1:80">
      <c r="A116" s="143" t="s">
        <v>154</v>
      </c>
      <c r="B116" s="65">
        <f>B117</f>
        <v>-1.4999999999999999E-2</v>
      </c>
      <c r="C116" s="65">
        <f>C117</f>
        <v>-1.4999999999999999E-2</v>
      </c>
      <c r="D116" s="152">
        <v>2.9501040860104737E-2</v>
      </c>
      <c r="E116" s="132">
        <f t="shared" si="152"/>
        <v>1.4501040860104737E-2</v>
      </c>
      <c r="F116" s="132">
        <f t="shared" si="205"/>
        <v>1.4501040860104737E-2</v>
      </c>
      <c r="G116" s="152">
        <v>3.5411401257339895E-2</v>
      </c>
      <c r="H116" s="132">
        <f t="shared" si="154"/>
        <v>2.0411401257339895E-2</v>
      </c>
      <c r="I116" s="132">
        <f t="shared" si="206"/>
        <v>2.0411401257339895E-2</v>
      </c>
      <c r="J116" s="152">
        <v>2.6064735557446563E-2</v>
      </c>
      <c r="K116" s="132">
        <f t="shared" si="156"/>
        <v>1.1064735557446564E-2</v>
      </c>
      <c r="L116" s="132">
        <f t="shared" si="207"/>
        <v>1.1064735557446564E-2</v>
      </c>
      <c r="M116" s="152">
        <v>2.7387451531241142E-2</v>
      </c>
      <c r="N116" s="132">
        <f t="shared" si="158"/>
        <v>1.2387451531241142E-2</v>
      </c>
      <c r="O116" s="132">
        <f t="shared" si="208"/>
        <v>1.2387451531241142E-2</v>
      </c>
      <c r="P116" s="152">
        <v>1.1230825250862109E-2</v>
      </c>
      <c r="Q116" s="132">
        <f t="shared" si="160"/>
        <v>-3.7691747491378907E-3</v>
      </c>
      <c r="R116" s="132">
        <f t="shared" si="161"/>
        <v>-3.7691747491378907E-3</v>
      </c>
      <c r="S116" s="152">
        <v>2.0176257385048104E-2</v>
      </c>
      <c r="T116" s="132">
        <f t="shared" si="162"/>
        <v>5.1762573850481046E-3</v>
      </c>
      <c r="U116" s="132">
        <f t="shared" si="163"/>
        <v>5.1762573850481046E-3</v>
      </c>
      <c r="V116" s="152">
        <v>2.9501040860104737E-2</v>
      </c>
      <c r="W116" s="132">
        <f t="shared" si="164"/>
        <v>1.4501040860104737E-2</v>
      </c>
      <c r="X116" s="132">
        <f t="shared" si="209"/>
        <v>1.4501040860104737E-2</v>
      </c>
      <c r="Y116" s="152">
        <v>3.5411401257339895E-2</v>
      </c>
      <c r="Z116" s="132">
        <f t="shared" si="166"/>
        <v>2.0411401257339895E-2</v>
      </c>
      <c r="AA116" s="132">
        <f t="shared" si="210"/>
        <v>2.0411401257339895E-2</v>
      </c>
      <c r="AB116" s="152">
        <v>2.6064735557446563E-2</v>
      </c>
      <c r="AC116" s="132">
        <f t="shared" si="168"/>
        <v>1.1064735557446564E-2</v>
      </c>
      <c r="AD116" s="132">
        <f t="shared" si="211"/>
        <v>1.1064735557446564E-2</v>
      </c>
      <c r="AE116" s="152">
        <v>2.7387451531241142E-2</v>
      </c>
      <c r="AF116" s="132">
        <f t="shared" si="170"/>
        <v>1.2387451531241142E-2</v>
      </c>
      <c r="AG116" s="132">
        <f t="shared" si="212"/>
        <v>1.2387451531241142E-2</v>
      </c>
      <c r="AH116" s="152">
        <v>1.1230825250862109E-2</v>
      </c>
      <c r="AI116" s="132">
        <f t="shared" si="172"/>
        <v>-3.7691747491378907E-3</v>
      </c>
      <c r="AJ116" s="132">
        <f t="shared" si="173"/>
        <v>-3.7691747491378907E-3</v>
      </c>
      <c r="AK116" s="152">
        <v>2.0176257385048104E-2</v>
      </c>
      <c r="AL116" s="132">
        <f t="shared" si="174"/>
        <v>5.1762573850481046E-3</v>
      </c>
      <c r="AM116" s="132">
        <f t="shared" si="175"/>
        <v>5.1762573850481046E-3</v>
      </c>
      <c r="AN116" s="152"/>
      <c r="AO116" s="132">
        <f t="shared" si="176"/>
        <v>-1.4999999999999999E-2</v>
      </c>
      <c r="AP116" s="132">
        <f t="shared" si="213"/>
        <v>-1.4999999999999999E-2</v>
      </c>
      <c r="AQ116" s="152"/>
      <c r="AR116" s="132">
        <f t="shared" si="178"/>
        <v>-1.4999999999999999E-2</v>
      </c>
      <c r="AS116" s="132">
        <f t="shared" si="214"/>
        <v>-1.4999999999999999E-2</v>
      </c>
      <c r="AT116" s="152"/>
      <c r="AU116" s="132">
        <f t="shared" si="180"/>
        <v>-1.4999999999999999E-2</v>
      </c>
      <c r="AV116" s="132">
        <f t="shared" si="215"/>
        <v>-1.4999999999999999E-2</v>
      </c>
      <c r="AW116" s="152"/>
      <c r="AX116" s="132">
        <f t="shared" si="182"/>
        <v>-1.4999999999999999E-2</v>
      </c>
      <c r="AY116" s="132">
        <f t="shared" si="216"/>
        <v>-1.4999999999999999E-2</v>
      </c>
      <c r="AZ116" s="152"/>
      <c r="BA116" s="132">
        <f t="shared" si="184"/>
        <v>-1.4999999999999999E-2</v>
      </c>
      <c r="BB116" s="132">
        <f t="shared" si="185"/>
        <v>-1.4999999999999999E-2</v>
      </c>
      <c r="BC116" s="152"/>
      <c r="BD116" s="132">
        <f t="shared" si="186"/>
        <v>-1.4999999999999999E-2</v>
      </c>
      <c r="BE116" s="132">
        <f t="shared" si="187"/>
        <v>-1.4999999999999999E-2</v>
      </c>
      <c r="BF116" s="152"/>
      <c r="BG116" s="132">
        <f t="shared" si="188"/>
        <v>-1.4999999999999999E-2</v>
      </c>
      <c r="BH116" s="132">
        <f t="shared" si="217"/>
        <v>-1.4999999999999999E-2</v>
      </c>
      <c r="BI116" s="152"/>
      <c r="BJ116" s="132">
        <f t="shared" si="190"/>
        <v>-1.4999999999999999E-2</v>
      </c>
      <c r="BK116" s="132">
        <f t="shared" si="218"/>
        <v>-1.4999999999999999E-2</v>
      </c>
      <c r="BL116" s="152"/>
      <c r="BM116" s="132">
        <f t="shared" si="192"/>
        <v>-1.4999999999999999E-2</v>
      </c>
      <c r="BN116" s="132">
        <f t="shared" si="219"/>
        <v>-1.4999999999999999E-2</v>
      </c>
      <c r="BO116" s="152"/>
      <c r="BP116" s="132">
        <f t="shared" si="194"/>
        <v>-1.4999999999999999E-2</v>
      </c>
      <c r="BQ116" s="132">
        <f t="shared" si="195"/>
        <v>-1.4999999999999999E-2</v>
      </c>
      <c r="BR116" s="152"/>
      <c r="BS116" s="132">
        <f t="shared" si="196"/>
        <v>-1.4999999999999999E-2</v>
      </c>
      <c r="BT116" s="132">
        <f t="shared" si="197"/>
        <v>-1.4999999999999999E-2</v>
      </c>
      <c r="BU116" s="152"/>
      <c r="BV116" s="132">
        <f t="shared" si="198"/>
        <v>-1.4999999999999999E-2</v>
      </c>
      <c r="BW116" s="132">
        <f t="shared" si="199"/>
        <v>-1.4999999999999999E-2</v>
      </c>
      <c r="BY116" s="132"/>
      <c r="BZ116" s="132"/>
      <c r="CA116" s="132"/>
      <c r="CB116" s="132"/>
    </row>
    <row r="117" spans="1:80">
      <c r="A117" s="143" t="s">
        <v>155</v>
      </c>
      <c r="B117" s="65">
        <f>B118</f>
        <v>-1.4999999999999999E-2</v>
      </c>
      <c r="C117" s="65">
        <f>C118</f>
        <v>-1.4999999999999999E-2</v>
      </c>
      <c r="D117" s="152">
        <v>3.7902020748802979E-2</v>
      </c>
      <c r="E117" s="132">
        <f t="shared" si="152"/>
        <v>2.290202074880298E-2</v>
      </c>
      <c r="F117" s="132">
        <f t="shared" si="205"/>
        <v>2.290202074880298E-2</v>
      </c>
      <c r="G117" s="152">
        <v>3.0223661188393064E-2</v>
      </c>
      <c r="H117" s="132">
        <f t="shared" si="154"/>
        <v>1.5223661188393064E-2</v>
      </c>
      <c r="I117" s="132">
        <f t="shared" si="206"/>
        <v>1.5223661188393064E-2</v>
      </c>
      <c r="J117" s="152">
        <v>2.5939993131797269E-2</v>
      </c>
      <c r="K117" s="132">
        <f t="shared" si="156"/>
        <v>1.093999313179727E-2</v>
      </c>
      <c r="L117" s="132">
        <f t="shared" si="207"/>
        <v>1.093999313179727E-2</v>
      </c>
      <c r="M117" s="152">
        <v>3.8157017780766488E-2</v>
      </c>
      <c r="N117" s="132">
        <f t="shared" si="158"/>
        <v>2.3157017780766488E-2</v>
      </c>
      <c r="O117" s="132">
        <f t="shared" si="208"/>
        <v>2.3157017780766488E-2</v>
      </c>
      <c r="P117" s="152">
        <v>4.7402435537664878E-2</v>
      </c>
      <c r="Q117" s="132">
        <f t="shared" si="160"/>
        <v>3.2402435537664878E-2</v>
      </c>
      <c r="R117" s="132">
        <f t="shared" si="161"/>
        <v>3.2402435537664878E-2</v>
      </c>
      <c r="S117" s="152">
        <v>3.5882328791210845E-2</v>
      </c>
      <c r="T117" s="132">
        <f t="shared" si="162"/>
        <v>2.0882328791210845E-2</v>
      </c>
      <c r="U117" s="132">
        <f t="shared" si="163"/>
        <v>2.0882328791210845E-2</v>
      </c>
      <c r="V117" s="152">
        <v>3.7902020748802979E-2</v>
      </c>
      <c r="W117" s="132">
        <f t="shared" si="164"/>
        <v>2.290202074880298E-2</v>
      </c>
      <c r="X117" s="132">
        <f t="shared" si="209"/>
        <v>2.290202074880298E-2</v>
      </c>
      <c r="Y117" s="152">
        <v>3.0223661188393064E-2</v>
      </c>
      <c r="Z117" s="132">
        <f t="shared" si="166"/>
        <v>1.5223661188393064E-2</v>
      </c>
      <c r="AA117" s="132">
        <f t="shared" si="210"/>
        <v>1.5223661188393064E-2</v>
      </c>
      <c r="AB117" s="152">
        <v>2.5939993131797269E-2</v>
      </c>
      <c r="AC117" s="132">
        <f t="shared" si="168"/>
        <v>1.093999313179727E-2</v>
      </c>
      <c r="AD117" s="132">
        <f t="shared" si="211"/>
        <v>1.093999313179727E-2</v>
      </c>
      <c r="AE117" s="152">
        <v>3.8157017780766488E-2</v>
      </c>
      <c r="AF117" s="132">
        <f t="shared" si="170"/>
        <v>2.3157017780766488E-2</v>
      </c>
      <c r="AG117" s="132">
        <f t="shared" si="212"/>
        <v>2.3157017780766488E-2</v>
      </c>
      <c r="AH117" s="152">
        <v>4.7402435537664878E-2</v>
      </c>
      <c r="AI117" s="132">
        <f t="shared" si="172"/>
        <v>3.2402435537664878E-2</v>
      </c>
      <c r="AJ117" s="132">
        <f t="shared" si="173"/>
        <v>3.2402435537664878E-2</v>
      </c>
      <c r="AK117" s="152">
        <v>3.5882328791210845E-2</v>
      </c>
      <c r="AL117" s="132">
        <f t="shared" si="174"/>
        <v>2.0882328791210845E-2</v>
      </c>
      <c r="AM117" s="132">
        <f t="shared" si="175"/>
        <v>2.0882328791210845E-2</v>
      </c>
      <c r="AN117" s="152"/>
      <c r="AO117" s="132">
        <f t="shared" si="176"/>
        <v>-1.4999999999999999E-2</v>
      </c>
      <c r="AP117" s="132">
        <f t="shared" si="213"/>
        <v>-1.4999999999999999E-2</v>
      </c>
      <c r="AQ117" s="152"/>
      <c r="AR117" s="132">
        <f t="shared" si="178"/>
        <v>-1.4999999999999999E-2</v>
      </c>
      <c r="AS117" s="132">
        <f t="shared" si="214"/>
        <v>-1.4999999999999999E-2</v>
      </c>
      <c r="AT117" s="152"/>
      <c r="AU117" s="132">
        <f t="shared" si="180"/>
        <v>-1.4999999999999999E-2</v>
      </c>
      <c r="AV117" s="132">
        <f t="shared" si="215"/>
        <v>-1.4999999999999999E-2</v>
      </c>
      <c r="AW117" s="152"/>
      <c r="AX117" s="132">
        <f t="shared" si="182"/>
        <v>-1.4999999999999999E-2</v>
      </c>
      <c r="AY117" s="132">
        <f t="shared" si="216"/>
        <v>-1.4999999999999999E-2</v>
      </c>
      <c r="AZ117" s="152"/>
      <c r="BA117" s="132">
        <f t="shared" si="184"/>
        <v>-1.4999999999999999E-2</v>
      </c>
      <c r="BB117" s="132">
        <f t="shared" si="185"/>
        <v>-1.4999999999999999E-2</v>
      </c>
      <c r="BC117" s="152"/>
      <c r="BD117" s="132">
        <f t="shared" si="186"/>
        <v>-1.4999999999999999E-2</v>
      </c>
      <c r="BE117" s="132">
        <f t="shared" si="187"/>
        <v>-1.4999999999999999E-2</v>
      </c>
      <c r="BF117" s="152"/>
      <c r="BG117" s="132">
        <f t="shared" si="188"/>
        <v>-1.4999999999999999E-2</v>
      </c>
      <c r="BH117" s="132">
        <f t="shared" si="217"/>
        <v>-1.4999999999999999E-2</v>
      </c>
      <c r="BI117" s="152"/>
      <c r="BJ117" s="132">
        <f t="shared" si="190"/>
        <v>-1.4999999999999999E-2</v>
      </c>
      <c r="BK117" s="132">
        <f t="shared" si="218"/>
        <v>-1.4999999999999999E-2</v>
      </c>
      <c r="BL117" s="152"/>
      <c r="BM117" s="132">
        <f t="shared" si="192"/>
        <v>-1.4999999999999999E-2</v>
      </c>
      <c r="BN117" s="132">
        <f t="shared" si="219"/>
        <v>-1.4999999999999999E-2</v>
      </c>
      <c r="BO117" s="152"/>
      <c r="BP117" s="132">
        <f t="shared" si="194"/>
        <v>-1.4999999999999999E-2</v>
      </c>
      <c r="BQ117" s="132">
        <f t="shared" si="195"/>
        <v>-1.4999999999999999E-2</v>
      </c>
      <c r="BR117" s="152"/>
      <c r="BS117" s="132">
        <f t="shared" si="196"/>
        <v>-1.4999999999999999E-2</v>
      </c>
      <c r="BT117" s="132">
        <f t="shared" si="197"/>
        <v>-1.4999999999999999E-2</v>
      </c>
      <c r="BU117" s="152"/>
      <c r="BV117" s="132">
        <f t="shared" si="198"/>
        <v>-1.4999999999999999E-2</v>
      </c>
      <c r="BW117" s="132">
        <f t="shared" si="199"/>
        <v>-1.4999999999999999E-2</v>
      </c>
      <c r="BY117" s="132"/>
      <c r="BZ117" s="132"/>
      <c r="CA117" s="132"/>
      <c r="CB117" s="132"/>
    </row>
    <row r="118" spans="1:80">
      <c r="A118" s="88" t="s">
        <v>66</v>
      </c>
      <c r="B118" s="69">
        <f>B43</f>
        <v>-1.4999999999999999E-2</v>
      </c>
      <c r="C118" s="69">
        <f>C43</f>
        <v>-1.4999999999999999E-2</v>
      </c>
      <c r="D118" s="153">
        <v>6.7403061608907716E-2</v>
      </c>
      <c r="E118" s="132">
        <f t="shared" si="152"/>
        <v>5.2403061608907717E-2</v>
      </c>
      <c r="F118" s="132">
        <f t="shared" si="205"/>
        <v>5.2403061608907717E-2</v>
      </c>
      <c r="G118" s="153">
        <v>6.5635062445732958E-2</v>
      </c>
      <c r="H118" s="132">
        <f t="shared" si="154"/>
        <v>5.0635062445732959E-2</v>
      </c>
      <c r="I118" s="132">
        <f t="shared" si="206"/>
        <v>5.0635062445732959E-2</v>
      </c>
      <c r="J118" s="153">
        <v>5.2004862676811668E-2</v>
      </c>
      <c r="K118" s="132">
        <f t="shared" si="156"/>
        <v>3.7004862676811669E-2</v>
      </c>
      <c r="L118" s="132">
        <f t="shared" si="207"/>
        <v>3.7004862676811669E-2</v>
      </c>
      <c r="M118" s="153">
        <v>6.5544469312007622E-2</v>
      </c>
      <c r="N118" s="132">
        <f t="shared" si="158"/>
        <v>5.0544469312007623E-2</v>
      </c>
      <c r="O118" s="132">
        <f t="shared" si="208"/>
        <v>5.0544469312007623E-2</v>
      </c>
      <c r="P118" s="153">
        <v>5.8633260788526979E-2</v>
      </c>
      <c r="Q118" s="132">
        <f t="shared" si="160"/>
        <v>4.363326078852698E-2</v>
      </c>
      <c r="R118" s="132">
        <f t="shared" si="161"/>
        <v>4.363326078852698E-2</v>
      </c>
      <c r="S118" s="153">
        <v>5.6058741100566807E-2</v>
      </c>
      <c r="T118" s="132">
        <f t="shared" si="162"/>
        <v>4.1058741100566808E-2</v>
      </c>
      <c r="U118" s="132">
        <f t="shared" si="163"/>
        <v>4.1058741100566808E-2</v>
      </c>
      <c r="V118" s="153">
        <v>6.7403061608907716E-2</v>
      </c>
      <c r="W118" s="132">
        <f t="shared" si="164"/>
        <v>5.2403061608907717E-2</v>
      </c>
      <c r="X118" s="132">
        <f t="shared" si="209"/>
        <v>5.2403061608907717E-2</v>
      </c>
      <c r="Y118" s="153">
        <v>6.5635062445732958E-2</v>
      </c>
      <c r="Z118" s="132">
        <f t="shared" si="166"/>
        <v>5.0635062445732959E-2</v>
      </c>
      <c r="AA118" s="132">
        <f t="shared" si="210"/>
        <v>5.0635062445732959E-2</v>
      </c>
      <c r="AB118" s="153">
        <v>5.2004862676811668E-2</v>
      </c>
      <c r="AC118" s="132">
        <f t="shared" si="168"/>
        <v>3.7004862676811669E-2</v>
      </c>
      <c r="AD118" s="132">
        <f t="shared" si="211"/>
        <v>3.7004862676811669E-2</v>
      </c>
      <c r="AE118" s="153">
        <v>6.5544469312007622E-2</v>
      </c>
      <c r="AF118" s="132">
        <f t="shared" si="170"/>
        <v>5.0544469312007623E-2</v>
      </c>
      <c r="AG118" s="132">
        <f t="shared" si="212"/>
        <v>5.0544469312007623E-2</v>
      </c>
      <c r="AH118" s="153">
        <v>5.8633260788526979E-2</v>
      </c>
      <c r="AI118" s="132">
        <f t="shared" si="172"/>
        <v>4.363326078852698E-2</v>
      </c>
      <c r="AJ118" s="132">
        <f t="shared" si="173"/>
        <v>4.363326078852698E-2</v>
      </c>
      <c r="AK118" s="153">
        <v>5.6058741100566807E-2</v>
      </c>
      <c r="AL118" s="132">
        <f t="shared" si="174"/>
        <v>4.1058741100566808E-2</v>
      </c>
      <c r="AM118" s="132">
        <f t="shared" si="175"/>
        <v>4.1058741100566808E-2</v>
      </c>
      <c r="AN118" s="153"/>
      <c r="AO118" s="132">
        <f t="shared" si="176"/>
        <v>-1.4999999999999999E-2</v>
      </c>
      <c r="AP118" s="132">
        <f t="shared" si="213"/>
        <v>-1.4999999999999999E-2</v>
      </c>
      <c r="AQ118" s="153"/>
      <c r="AR118" s="132">
        <f t="shared" si="178"/>
        <v>-1.4999999999999999E-2</v>
      </c>
      <c r="AS118" s="132">
        <f t="shared" si="214"/>
        <v>-1.4999999999999999E-2</v>
      </c>
      <c r="AT118" s="153"/>
      <c r="AU118" s="132">
        <f t="shared" si="180"/>
        <v>-1.4999999999999999E-2</v>
      </c>
      <c r="AV118" s="132">
        <f t="shared" si="215"/>
        <v>-1.4999999999999999E-2</v>
      </c>
      <c r="AW118" s="153"/>
      <c r="AX118" s="132">
        <f t="shared" si="182"/>
        <v>-1.4999999999999999E-2</v>
      </c>
      <c r="AY118" s="132">
        <f t="shared" si="216"/>
        <v>-1.4999999999999999E-2</v>
      </c>
      <c r="AZ118" s="153"/>
      <c r="BA118" s="132">
        <f t="shared" si="184"/>
        <v>-1.4999999999999999E-2</v>
      </c>
      <c r="BB118" s="132">
        <f t="shared" si="185"/>
        <v>-1.4999999999999999E-2</v>
      </c>
      <c r="BC118" s="153"/>
      <c r="BD118" s="132">
        <f t="shared" si="186"/>
        <v>-1.4999999999999999E-2</v>
      </c>
      <c r="BE118" s="132">
        <f t="shared" si="187"/>
        <v>-1.4999999999999999E-2</v>
      </c>
      <c r="BF118" s="153"/>
      <c r="BG118" s="132">
        <f t="shared" si="188"/>
        <v>-1.4999999999999999E-2</v>
      </c>
      <c r="BH118" s="132">
        <f t="shared" si="217"/>
        <v>-1.4999999999999999E-2</v>
      </c>
      <c r="BI118" s="153"/>
      <c r="BJ118" s="132">
        <f t="shared" si="190"/>
        <v>-1.4999999999999999E-2</v>
      </c>
      <c r="BK118" s="132">
        <f t="shared" si="218"/>
        <v>-1.4999999999999999E-2</v>
      </c>
      <c r="BL118" s="153"/>
      <c r="BM118" s="132">
        <f t="shared" si="192"/>
        <v>-1.4999999999999999E-2</v>
      </c>
      <c r="BN118" s="132">
        <f t="shared" si="219"/>
        <v>-1.4999999999999999E-2</v>
      </c>
      <c r="BO118" s="153"/>
      <c r="BP118" s="132">
        <f t="shared" si="194"/>
        <v>-1.4999999999999999E-2</v>
      </c>
      <c r="BQ118" s="132">
        <f t="shared" si="195"/>
        <v>-1.4999999999999999E-2</v>
      </c>
      <c r="BR118" s="153"/>
      <c r="BS118" s="132">
        <f t="shared" si="196"/>
        <v>-1.4999999999999999E-2</v>
      </c>
      <c r="BT118" s="132">
        <f t="shared" si="197"/>
        <v>-1.4999999999999999E-2</v>
      </c>
      <c r="BU118" s="153"/>
      <c r="BV118" s="132">
        <f t="shared" si="198"/>
        <v>-1.4999999999999999E-2</v>
      </c>
      <c r="BW118" s="132">
        <f t="shared" si="199"/>
        <v>-1.4999999999999999E-2</v>
      </c>
      <c r="BY118" s="132"/>
      <c r="BZ118" s="132"/>
      <c r="CA118" s="132"/>
      <c r="CB118" s="132"/>
    </row>
    <row r="119" spans="1:80">
      <c r="A119" s="143" t="s">
        <v>156</v>
      </c>
      <c r="B119" s="65">
        <f>B120</f>
        <v>-3.0000000000000001E-3</v>
      </c>
      <c r="C119" s="65">
        <f>C120</f>
        <v>-4.0000000000000001E-3</v>
      </c>
      <c r="D119" s="152">
        <v>1.3021305080220239E-2</v>
      </c>
      <c r="E119" s="132">
        <f t="shared" si="152"/>
        <v>1.0021305080220238E-2</v>
      </c>
      <c r="F119" s="132">
        <f t="shared" si="205"/>
        <v>9.0213050802202387E-3</v>
      </c>
      <c r="G119" s="152">
        <v>1.2946141354487628E-2</v>
      </c>
      <c r="H119" s="132">
        <f t="shared" si="154"/>
        <v>9.9461413544876288E-3</v>
      </c>
      <c r="I119" s="132">
        <f t="shared" si="206"/>
        <v>8.946141354487628E-3</v>
      </c>
      <c r="J119" s="152">
        <v>1.678515857227671E-2</v>
      </c>
      <c r="K119" s="132">
        <f t="shared" si="156"/>
        <v>1.3785158572276711E-2</v>
      </c>
      <c r="L119" s="132">
        <f t="shared" si="207"/>
        <v>1.278515857227671E-2</v>
      </c>
      <c r="M119" s="152">
        <v>1.2161052546310978E-2</v>
      </c>
      <c r="N119" s="132">
        <f t="shared" si="158"/>
        <v>9.1610525463109785E-3</v>
      </c>
      <c r="O119" s="132">
        <f t="shared" si="208"/>
        <v>8.1610525463109776E-3</v>
      </c>
      <c r="P119" s="152">
        <v>1.0602396345767224E-2</v>
      </c>
      <c r="Q119" s="132">
        <f t="shared" si="160"/>
        <v>7.6023963457672239E-3</v>
      </c>
      <c r="R119" s="132">
        <f t="shared" si="161"/>
        <v>6.6023963457672238E-3</v>
      </c>
      <c r="S119" s="152">
        <v>1.274515803441334E-2</v>
      </c>
      <c r="T119" s="132">
        <f t="shared" si="162"/>
        <v>9.7451580344133405E-3</v>
      </c>
      <c r="U119" s="132">
        <f t="shared" si="163"/>
        <v>8.7451580344133396E-3</v>
      </c>
      <c r="V119" s="152">
        <v>1.3021305080220239E-2</v>
      </c>
      <c r="W119" s="132">
        <f t="shared" si="164"/>
        <v>1.0021305080220238E-2</v>
      </c>
      <c r="X119" s="132">
        <f t="shared" si="209"/>
        <v>9.0213050802202387E-3</v>
      </c>
      <c r="Y119" s="152">
        <v>1.2946141354487628E-2</v>
      </c>
      <c r="Z119" s="132">
        <f t="shared" si="166"/>
        <v>9.9461413544876288E-3</v>
      </c>
      <c r="AA119" s="132">
        <f t="shared" si="210"/>
        <v>8.946141354487628E-3</v>
      </c>
      <c r="AB119" s="152">
        <v>1.678515857227671E-2</v>
      </c>
      <c r="AC119" s="132">
        <f t="shared" si="168"/>
        <v>1.3785158572276711E-2</v>
      </c>
      <c r="AD119" s="132">
        <f t="shared" si="211"/>
        <v>1.278515857227671E-2</v>
      </c>
      <c r="AE119" s="152">
        <v>1.2161052546310978E-2</v>
      </c>
      <c r="AF119" s="132">
        <f t="shared" si="170"/>
        <v>9.1610525463109785E-3</v>
      </c>
      <c r="AG119" s="132">
        <f t="shared" si="212"/>
        <v>8.1610525463109776E-3</v>
      </c>
      <c r="AH119" s="152">
        <v>1.0602396345767224E-2</v>
      </c>
      <c r="AI119" s="132">
        <f t="shared" si="172"/>
        <v>7.6023963457672239E-3</v>
      </c>
      <c r="AJ119" s="132">
        <f t="shared" si="173"/>
        <v>6.6023963457672238E-3</v>
      </c>
      <c r="AK119" s="152">
        <v>1.274515803441334E-2</v>
      </c>
      <c r="AL119" s="132">
        <f t="shared" si="174"/>
        <v>9.7451580344133405E-3</v>
      </c>
      <c r="AM119" s="132">
        <f t="shared" si="175"/>
        <v>8.7451580344133396E-3</v>
      </c>
      <c r="AN119" s="152"/>
      <c r="AO119" s="132">
        <f t="shared" si="176"/>
        <v>-3.0000000000000001E-3</v>
      </c>
      <c r="AP119" s="132">
        <f t="shared" si="213"/>
        <v>-4.0000000000000001E-3</v>
      </c>
      <c r="AQ119" s="152"/>
      <c r="AR119" s="132">
        <f t="shared" si="178"/>
        <v>-3.0000000000000001E-3</v>
      </c>
      <c r="AS119" s="132">
        <f t="shared" si="214"/>
        <v>-4.0000000000000001E-3</v>
      </c>
      <c r="AT119" s="152"/>
      <c r="AU119" s="132">
        <f t="shared" si="180"/>
        <v>-3.0000000000000001E-3</v>
      </c>
      <c r="AV119" s="132">
        <f t="shared" si="215"/>
        <v>-4.0000000000000001E-3</v>
      </c>
      <c r="AW119" s="152"/>
      <c r="AX119" s="132">
        <f t="shared" si="182"/>
        <v>-3.0000000000000001E-3</v>
      </c>
      <c r="AY119" s="132">
        <f t="shared" si="216"/>
        <v>-4.0000000000000001E-3</v>
      </c>
      <c r="AZ119" s="152"/>
      <c r="BA119" s="132">
        <f t="shared" si="184"/>
        <v>-3.0000000000000001E-3</v>
      </c>
      <c r="BB119" s="132">
        <f t="shared" si="185"/>
        <v>-4.0000000000000001E-3</v>
      </c>
      <c r="BC119" s="152"/>
      <c r="BD119" s="132">
        <f t="shared" si="186"/>
        <v>-3.0000000000000001E-3</v>
      </c>
      <c r="BE119" s="132">
        <f t="shared" si="187"/>
        <v>-4.0000000000000001E-3</v>
      </c>
      <c r="BF119" s="152"/>
      <c r="BG119" s="132">
        <f t="shared" si="188"/>
        <v>-3.0000000000000001E-3</v>
      </c>
      <c r="BH119" s="132">
        <f t="shared" si="217"/>
        <v>-4.0000000000000001E-3</v>
      </c>
      <c r="BI119" s="152"/>
      <c r="BJ119" s="132">
        <f t="shared" si="190"/>
        <v>-3.0000000000000001E-3</v>
      </c>
      <c r="BK119" s="132">
        <f t="shared" si="218"/>
        <v>-4.0000000000000001E-3</v>
      </c>
      <c r="BL119" s="152"/>
      <c r="BM119" s="132">
        <f t="shared" si="192"/>
        <v>-3.0000000000000001E-3</v>
      </c>
      <c r="BN119" s="132">
        <f t="shared" si="219"/>
        <v>-4.0000000000000001E-3</v>
      </c>
      <c r="BO119" s="152"/>
      <c r="BP119" s="132">
        <f t="shared" si="194"/>
        <v>-3.0000000000000001E-3</v>
      </c>
      <c r="BQ119" s="132">
        <f t="shared" si="195"/>
        <v>-4.0000000000000001E-3</v>
      </c>
      <c r="BR119" s="152"/>
      <c r="BS119" s="132">
        <f t="shared" si="196"/>
        <v>-3.0000000000000001E-3</v>
      </c>
      <c r="BT119" s="132">
        <f t="shared" si="197"/>
        <v>-4.0000000000000001E-3</v>
      </c>
      <c r="BU119" s="152"/>
      <c r="BV119" s="132">
        <f t="shared" si="198"/>
        <v>-3.0000000000000001E-3</v>
      </c>
      <c r="BW119" s="132">
        <f t="shared" si="199"/>
        <v>-4.0000000000000001E-3</v>
      </c>
      <c r="BY119" s="132"/>
      <c r="BZ119" s="132"/>
      <c r="CA119" s="132"/>
      <c r="CB119" s="132"/>
    </row>
    <row r="120" spans="1:80">
      <c r="A120" s="143" t="s">
        <v>157</v>
      </c>
      <c r="B120" s="65">
        <f>B121</f>
        <v>-3.0000000000000001E-3</v>
      </c>
      <c r="C120" s="65">
        <f>C121</f>
        <v>-4.0000000000000001E-3</v>
      </c>
      <c r="D120" s="152">
        <v>9.0354530114940823E-3</v>
      </c>
      <c r="E120" s="132">
        <f t="shared" si="152"/>
        <v>6.0354530114940822E-3</v>
      </c>
      <c r="F120" s="132">
        <f t="shared" si="205"/>
        <v>5.0354530114940822E-3</v>
      </c>
      <c r="G120" s="152">
        <v>1.0273886821893077E-2</v>
      </c>
      <c r="H120" s="132">
        <f t="shared" si="154"/>
        <v>7.2738868218930773E-3</v>
      </c>
      <c r="I120" s="132">
        <f t="shared" si="206"/>
        <v>6.2738868218930773E-3</v>
      </c>
      <c r="J120" s="152">
        <v>1.3584865514668355E-2</v>
      </c>
      <c r="K120" s="132">
        <f t="shared" si="156"/>
        <v>1.0584865514668355E-2</v>
      </c>
      <c r="L120" s="132">
        <f t="shared" si="207"/>
        <v>9.5848655146683545E-3</v>
      </c>
      <c r="M120" s="152">
        <v>7.3462885586581131E-3</v>
      </c>
      <c r="N120" s="132">
        <f t="shared" si="158"/>
        <v>4.3462885586581131E-3</v>
      </c>
      <c r="O120" s="132">
        <f t="shared" si="208"/>
        <v>3.346288558658113E-3</v>
      </c>
      <c r="P120" s="152">
        <v>6.3476877089145307E-3</v>
      </c>
      <c r="Q120" s="132">
        <f t="shared" si="160"/>
        <v>3.3476877089145306E-3</v>
      </c>
      <c r="R120" s="132">
        <f t="shared" si="161"/>
        <v>2.3476877089145306E-3</v>
      </c>
      <c r="S120" s="152">
        <v>1.0456926007375951E-2</v>
      </c>
      <c r="T120" s="132">
        <f t="shared" si="162"/>
        <v>7.4569260073759506E-3</v>
      </c>
      <c r="U120" s="132">
        <f t="shared" si="163"/>
        <v>6.4569260073759505E-3</v>
      </c>
      <c r="V120" s="152">
        <v>9.0354530114940823E-3</v>
      </c>
      <c r="W120" s="132">
        <f t="shared" si="164"/>
        <v>6.0354530114940822E-3</v>
      </c>
      <c r="X120" s="132">
        <f t="shared" si="209"/>
        <v>5.0354530114940822E-3</v>
      </c>
      <c r="Y120" s="152">
        <v>1.0273886821893077E-2</v>
      </c>
      <c r="Z120" s="132">
        <f t="shared" si="166"/>
        <v>7.2738868218930773E-3</v>
      </c>
      <c r="AA120" s="132">
        <f t="shared" si="210"/>
        <v>6.2738868218930773E-3</v>
      </c>
      <c r="AB120" s="152">
        <v>1.3584865514668355E-2</v>
      </c>
      <c r="AC120" s="132">
        <f t="shared" si="168"/>
        <v>1.0584865514668355E-2</v>
      </c>
      <c r="AD120" s="132">
        <f t="shared" si="211"/>
        <v>9.5848655146683545E-3</v>
      </c>
      <c r="AE120" s="152">
        <v>7.3462885586581131E-3</v>
      </c>
      <c r="AF120" s="132">
        <f t="shared" si="170"/>
        <v>4.3462885586581131E-3</v>
      </c>
      <c r="AG120" s="132">
        <f t="shared" si="212"/>
        <v>3.346288558658113E-3</v>
      </c>
      <c r="AH120" s="152">
        <v>6.3476877089145307E-3</v>
      </c>
      <c r="AI120" s="132">
        <f t="shared" si="172"/>
        <v>3.3476877089145306E-3</v>
      </c>
      <c r="AJ120" s="132">
        <f t="shared" si="173"/>
        <v>2.3476877089145306E-3</v>
      </c>
      <c r="AK120" s="152">
        <v>1.0456926007375951E-2</v>
      </c>
      <c r="AL120" s="132">
        <f t="shared" si="174"/>
        <v>7.4569260073759506E-3</v>
      </c>
      <c r="AM120" s="132">
        <f t="shared" si="175"/>
        <v>6.4569260073759505E-3</v>
      </c>
      <c r="AN120" s="152"/>
      <c r="AO120" s="132">
        <f t="shared" si="176"/>
        <v>-3.0000000000000001E-3</v>
      </c>
      <c r="AP120" s="132">
        <f t="shared" si="213"/>
        <v>-4.0000000000000001E-3</v>
      </c>
      <c r="AQ120" s="152"/>
      <c r="AR120" s="132">
        <f t="shared" si="178"/>
        <v>-3.0000000000000001E-3</v>
      </c>
      <c r="AS120" s="132">
        <f t="shared" si="214"/>
        <v>-4.0000000000000001E-3</v>
      </c>
      <c r="AT120" s="152"/>
      <c r="AU120" s="132">
        <f t="shared" si="180"/>
        <v>-3.0000000000000001E-3</v>
      </c>
      <c r="AV120" s="132">
        <f t="shared" si="215"/>
        <v>-4.0000000000000001E-3</v>
      </c>
      <c r="AW120" s="152"/>
      <c r="AX120" s="132">
        <f t="shared" si="182"/>
        <v>-3.0000000000000001E-3</v>
      </c>
      <c r="AY120" s="132">
        <f t="shared" si="216"/>
        <v>-4.0000000000000001E-3</v>
      </c>
      <c r="AZ120" s="152"/>
      <c r="BA120" s="132">
        <f t="shared" si="184"/>
        <v>-3.0000000000000001E-3</v>
      </c>
      <c r="BB120" s="132">
        <f t="shared" si="185"/>
        <v>-4.0000000000000001E-3</v>
      </c>
      <c r="BC120" s="152"/>
      <c r="BD120" s="132">
        <f t="shared" si="186"/>
        <v>-3.0000000000000001E-3</v>
      </c>
      <c r="BE120" s="132">
        <f t="shared" si="187"/>
        <v>-4.0000000000000001E-3</v>
      </c>
      <c r="BF120" s="152"/>
      <c r="BG120" s="132">
        <f t="shared" si="188"/>
        <v>-3.0000000000000001E-3</v>
      </c>
      <c r="BH120" s="132">
        <f t="shared" si="217"/>
        <v>-4.0000000000000001E-3</v>
      </c>
      <c r="BI120" s="152"/>
      <c r="BJ120" s="132">
        <f t="shared" si="190"/>
        <v>-3.0000000000000001E-3</v>
      </c>
      <c r="BK120" s="132">
        <f t="shared" si="218"/>
        <v>-4.0000000000000001E-3</v>
      </c>
      <c r="BL120" s="152"/>
      <c r="BM120" s="132">
        <f t="shared" si="192"/>
        <v>-3.0000000000000001E-3</v>
      </c>
      <c r="BN120" s="132">
        <f t="shared" si="219"/>
        <v>-4.0000000000000001E-3</v>
      </c>
      <c r="BO120" s="152"/>
      <c r="BP120" s="132">
        <f t="shared" si="194"/>
        <v>-3.0000000000000001E-3</v>
      </c>
      <c r="BQ120" s="132">
        <f t="shared" si="195"/>
        <v>-4.0000000000000001E-3</v>
      </c>
      <c r="BR120" s="152"/>
      <c r="BS120" s="132">
        <f t="shared" si="196"/>
        <v>-3.0000000000000001E-3</v>
      </c>
      <c r="BT120" s="132">
        <f t="shared" si="197"/>
        <v>-4.0000000000000001E-3</v>
      </c>
      <c r="BU120" s="152"/>
      <c r="BV120" s="132">
        <f t="shared" si="198"/>
        <v>-3.0000000000000001E-3</v>
      </c>
      <c r="BW120" s="132">
        <f t="shared" si="199"/>
        <v>-4.0000000000000001E-3</v>
      </c>
      <c r="BY120" s="132"/>
      <c r="BZ120" s="132"/>
      <c r="CA120" s="132"/>
      <c r="CB120" s="132"/>
    </row>
    <row r="121" spans="1:80">
      <c r="A121" s="88" t="s">
        <v>67</v>
      </c>
      <c r="B121" s="69">
        <f>B44</f>
        <v>-3.0000000000000001E-3</v>
      </c>
      <c r="C121" s="69">
        <f>C44</f>
        <v>-4.0000000000000001E-3</v>
      </c>
      <c r="D121" s="153">
        <v>2.2056758091714323E-2</v>
      </c>
      <c r="E121" s="132">
        <f t="shared" si="152"/>
        <v>1.9056758091714324E-2</v>
      </c>
      <c r="F121" s="132">
        <f t="shared" si="205"/>
        <v>1.8056758091714323E-2</v>
      </c>
      <c r="G121" s="153">
        <v>2.3220028176380709E-2</v>
      </c>
      <c r="H121" s="132">
        <f t="shared" si="154"/>
        <v>2.022002817638071E-2</v>
      </c>
      <c r="I121" s="132">
        <f t="shared" si="206"/>
        <v>1.9220028176380709E-2</v>
      </c>
      <c r="J121" s="153">
        <v>3.0370024086945068E-2</v>
      </c>
      <c r="K121" s="132">
        <f t="shared" si="156"/>
        <v>2.7370024086945069E-2</v>
      </c>
      <c r="L121" s="132">
        <f t="shared" si="207"/>
        <v>2.6370024086945068E-2</v>
      </c>
      <c r="M121" s="153">
        <v>1.9507341104969093E-2</v>
      </c>
      <c r="N121" s="132">
        <f t="shared" si="158"/>
        <v>1.6507341104969094E-2</v>
      </c>
      <c r="O121" s="132">
        <f t="shared" si="208"/>
        <v>1.5507341104969093E-2</v>
      </c>
      <c r="P121" s="153">
        <v>1.6950084054681753E-2</v>
      </c>
      <c r="Q121" s="132">
        <f t="shared" si="160"/>
        <v>1.3950084054681754E-2</v>
      </c>
      <c r="R121" s="132">
        <f t="shared" si="161"/>
        <v>1.2950084054681753E-2</v>
      </c>
      <c r="S121" s="153">
        <v>2.3202084041789292E-2</v>
      </c>
      <c r="T121" s="132">
        <f t="shared" si="162"/>
        <v>2.0202084041789293E-2</v>
      </c>
      <c r="U121" s="132">
        <f t="shared" si="163"/>
        <v>1.9202084041789292E-2</v>
      </c>
      <c r="V121" s="153">
        <v>2.2056758091714323E-2</v>
      </c>
      <c r="W121" s="132">
        <f t="shared" si="164"/>
        <v>1.9056758091714324E-2</v>
      </c>
      <c r="X121" s="132">
        <f t="shared" si="209"/>
        <v>1.8056758091714323E-2</v>
      </c>
      <c r="Y121" s="153">
        <v>2.3220028176380709E-2</v>
      </c>
      <c r="Z121" s="132">
        <f t="shared" si="166"/>
        <v>2.022002817638071E-2</v>
      </c>
      <c r="AA121" s="132">
        <f t="shared" si="210"/>
        <v>1.9220028176380709E-2</v>
      </c>
      <c r="AB121" s="153">
        <v>3.0370024086945068E-2</v>
      </c>
      <c r="AC121" s="132">
        <f t="shared" si="168"/>
        <v>2.7370024086945069E-2</v>
      </c>
      <c r="AD121" s="132">
        <f t="shared" si="211"/>
        <v>2.6370024086945068E-2</v>
      </c>
      <c r="AE121" s="153">
        <v>1.9507341104969093E-2</v>
      </c>
      <c r="AF121" s="132">
        <f t="shared" si="170"/>
        <v>1.6507341104969094E-2</v>
      </c>
      <c r="AG121" s="132">
        <f t="shared" si="212"/>
        <v>1.5507341104969093E-2</v>
      </c>
      <c r="AH121" s="153">
        <v>1.6950084054681753E-2</v>
      </c>
      <c r="AI121" s="132">
        <f t="shared" si="172"/>
        <v>1.3950084054681754E-2</v>
      </c>
      <c r="AJ121" s="132">
        <f t="shared" si="173"/>
        <v>1.2950084054681753E-2</v>
      </c>
      <c r="AK121" s="153">
        <v>2.3202084041789292E-2</v>
      </c>
      <c r="AL121" s="132">
        <f t="shared" si="174"/>
        <v>2.0202084041789293E-2</v>
      </c>
      <c r="AM121" s="132">
        <f t="shared" si="175"/>
        <v>1.9202084041789292E-2</v>
      </c>
      <c r="AN121" s="153"/>
      <c r="AO121" s="132">
        <f t="shared" si="176"/>
        <v>-3.0000000000000001E-3</v>
      </c>
      <c r="AP121" s="132">
        <f t="shared" si="213"/>
        <v>-4.0000000000000001E-3</v>
      </c>
      <c r="AQ121" s="153"/>
      <c r="AR121" s="132">
        <f t="shared" si="178"/>
        <v>-3.0000000000000001E-3</v>
      </c>
      <c r="AS121" s="132">
        <f t="shared" si="214"/>
        <v>-4.0000000000000001E-3</v>
      </c>
      <c r="AT121" s="153"/>
      <c r="AU121" s="132">
        <f t="shared" si="180"/>
        <v>-3.0000000000000001E-3</v>
      </c>
      <c r="AV121" s="132">
        <f t="shared" si="215"/>
        <v>-4.0000000000000001E-3</v>
      </c>
      <c r="AW121" s="153"/>
      <c r="AX121" s="132">
        <f t="shared" si="182"/>
        <v>-3.0000000000000001E-3</v>
      </c>
      <c r="AY121" s="132">
        <f t="shared" si="216"/>
        <v>-4.0000000000000001E-3</v>
      </c>
      <c r="AZ121" s="153"/>
      <c r="BA121" s="132">
        <f t="shared" si="184"/>
        <v>-3.0000000000000001E-3</v>
      </c>
      <c r="BB121" s="132">
        <f t="shared" si="185"/>
        <v>-4.0000000000000001E-3</v>
      </c>
      <c r="BC121" s="153"/>
      <c r="BD121" s="132">
        <f t="shared" si="186"/>
        <v>-3.0000000000000001E-3</v>
      </c>
      <c r="BE121" s="132">
        <f t="shared" si="187"/>
        <v>-4.0000000000000001E-3</v>
      </c>
      <c r="BF121" s="153"/>
      <c r="BG121" s="132">
        <f t="shared" si="188"/>
        <v>-3.0000000000000001E-3</v>
      </c>
      <c r="BH121" s="132">
        <f t="shared" si="217"/>
        <v>-4.0000000000000001E-3</v>
      </c>
      <c r="BI121" s="153"/>
      <c r="BJ121" s="132">
        <f t="shared" si="190"/>
        <v>-3.0000000000000001E-3</v>
      </c>
      <c r="BK121" s="132">
        <f t="shared" si="218"/>
        <v>-4.0000000000000001E-3</v>
      </c>
      <c r="BL121" s="153"/>
      <c r="BM121" s="132">
        <f t="shared" si="192"/>
        <v>-3.0000000000000001E-3</v>
      </c>
      <c r="BN121" s="132">
        <f t="shared" si="219"/>
        <v>-4.0000000000000001E-3</v>
      </c>
      <c r="BO121" s="153"/>
      <c r="BP121" s="132">
        <f t="shared" si="194"/>
        <v>-3.0000000000000001E-3</v>
      </c>
      <c r="BQ121" s="132">
        <f t="shared" si="195"/>
        <v>-4.0000000000000001E-3</v>
      </c>
      <c r="BR121" s="153"/>
      <c r="BS121" s="132">
        <f t="shared" si="196"/>
        <v>-3.0000000000000001E-3</v>
      </c>
      <c r="BT121" s="132">
        <f t="shared" si="197"/>
        <v>-4.0000000000000001E-3</v>
      </c>
      <c r="BU121" s="153"/>
      <c r="BV121" s="132">
        <f t="shared" si="198"/>
        <v>-3.0000000000000001E-3</v>
      </c>
      <c r="BW121" s="132">
        <f t="shared" si="199"/>
        <v>-4.0000000000000001E-3</v>
      </c>
      <c r="BY121" s="132"/>
      <c r="BZ121" s="132"/>
      <c r="CA121" s="132"/>
      <c r="CB121" s="132"/>
    </row>
    <row r="122" spans="1:80">
      <c r="A122" s="144" t="s">
        <v>158</v>
      </c>
      <c r="B122" s="65">
        <f>B123</f>
        <v>-9.0000000000000011E-3</v>
      </c>
      <c r="C122" s="65">
        <f>C123</f>
        <v>-9.0000000000000011E-3</v>
      </c>
      <c r="D122" s="154">
        <v>2.1324851841975937E-3</v>
      </c>
      <c r="E122" s="132">
        <f t="shared" si="152"/>
        <v>-6.8675148158024073E-3</v>
      </c>
      <c r="F122" s="132">
        <f t="shared" si="205"/>
        <v>-6.8675148158024073E-3</v>
      </c>
      <c r="G122" s="154">
        <v>1.4082935528356181E-3</v>
      </c>
      <c r="H122" s="132">
        <f t="shared" si="154"/>
        <v>-7.5917064471643829E-3</v>
      </c>
      <c r="I122" s="132">
        <f t="shared" si="206"/>
        <v>-7.5917064471643829E-3</v>
      </c>
      <c r="J122" s="154">
        <v>4.8917521138883598E-3</v>
      </c>
      <c r="K122" s="132">
        <f t="shared" si="156"/>
        <v>-4.1082478861116413E-3</v>
      </c>
      <c r="L122" s="132">
        <f t="shared" si="207"/>
        <v>-4.1082478861116413E-3</v>
      </c>
      <c r="M122" s="154">
        <v>9.3937185788811411E-4</v>
      </c>
      <c r="N122" s="132">
        <f t="shared" si="158"/>
        <v>-8.0606281421118867E-3</v>
      </c>
      <c r="O122" s="132">
        <f t="shared" si="208"/>
        <v>-8.0606281421118867E-3</v>
      </c>
      <c r="P122" s="154">
        <v>7.3999407593059667E-4</v>
      </c>
      <c r="Q122" s="132">
        <f t="shared" si="160"/>
        <v>-8.2600059240694051E-3</v>
      </c>
      <c r="R122" s="132">
        <f t="shared" si="161"/>
        <v>-8.2600059240694051E-3</v>
      </c>
      <c r="S122" s="154">
        <v>2.5071400740383277E-3</v>
      </c>
      <c r="T122" s="132">
        <f t="shared" si="162"/>
        <v>-6.4928599259616738E-3</v>
      </c>
      <c r="U122" s="132">
        <f t="shared" si="163"/>
        <v>-6.4928599259616738E-3</v>
      </c>
      <c r="V122" s="154">
        <v>2.1324851841975937E-3</v>
      </c>
      <c r="W122" s="132">
        <f t="shared" si="164"/>
        <v>-6.8675148158024073E-3</v>
      </c>
      <c r="X122" s="132">
        <f t="shared" si="209"/>
        <v>-6.8675148158024073E-3</v>
      </c>
      <c r="Y122" s="154">
        <v>1.4082935528356181E-3</v>
      </c>
      <c r="Z122" s="132">
        <f t="shared" si="166"/>
        <v>-7.5917064471643829E-3</v>
      </c>
      <c r="AA122" s="132">
        <f t="shared" si="210"/>
        <v>-7.5917064471643829E-3</v>
      </c>
      <c r="AB122" s="154">
        <v>4.8917521138883598E-3</v>
      </c>
      <c r="AC122" s="132">
        <f t="shared" si="168"/>
        <v>-4.1082478861116413E-3</v>
      </c>
      <c r="AD122" s="132">
        <f t="shared" si="211"/>
        <v>-4.1082478861116413E-3</v>
      </c>
      <c r="AE122" s="154">
        <v>9.3937185788811411E-4</v>
      </c>
      <c r="AF122" s="132">
        <f t="shared" si="170"/>
        <v>-8.0606281421118867E-3</v>
      </c>
      <c r="AG122" s="132">
        <f t="shared" si="212"/>
        <v>-8.0606281421118867E-3</v>
      </c>
      <c r="AH122" s="154">
        <v>7.3999407593059667E-4</v>
      </c>
      <c r="AI122" s="132">
        <f t="shared" si="172"/>
        <v>-8.2600059240694051E-3</v>
      </c>
      <c r="AJ122" s="132">
        <f t="shared" si="173"/>
        <v>-8.2600059240694051E-3</v>
      </c>
      <c r="AK122" s="154">
        <v>2.5071400740383277E-3</v>
      </c>
      <c r="AL122" s="132">
        <f t="shared" si="174"/>
        <v>-6.4928599259616738E-3</v>
      </c>
      <c r="AM122" s="132">
        <f t="shared" si="175"/>
        <v>-6.4928599259616738E-3</v>
      </c>
      <c r="AN122" s="154"/>
      <c r="AO122" s="132">
        <f t="shared" si="176"/>
        <v>-9.0000000000000011E-3</v>
      </c>
      <c r="AP122" s="132">
        <f t="shared" si="213"/>
        <v>-9.0000000000000011E-3</v>
      </c>
      <c r="AQ122" s="154"/>
      <c r="AR122" s="132">
        <f t="shared" si="178"/>
        <v>-9.0000000000000011E-3</v>
      </c>
      <c r="AS122" s="132">
        <f t="shared" si="214"/>
        <v>-9.0000000000000011E-3</v>
      </c>
      <c r="AT122" s="154"/>
      <c r="AU122" s="132">
        <f t="shared" si="180"/>
        <v>-9.0000000000000011E-3</v>
      </c>
      <c r="AV122" s="132">
        <f t="shared" si="215"/>
        <v>-9.0000000000000011E-3</v>
      </c>
      <c r="AW122" s="154"/>
      <c r="AX122" s="132">
        <f t="shared" si="182"/>
        <v>-9.0000000000000011E-3</v>
      </c>
      <c r="AY122" s="132">
        <f t="shared" si="216"/>
        <v>-9.0000000000000011E-3</v>
      </c>
      <c r="AZ122" s="154"/>
      <c r="BA122" s="132">
        <f t="shared" si="184"/>
        <v>-9.0000000000000011E-3</v>
      </c>
      <c r="BB122" s="132">
        <f t="shared" si="185"/>
        <v>-9.0000000000000011E-3</v>
      </c>
      <c r="BC122" s="154"/>
      <c r="BD122" s="132">
        <f t="shared" si="186"/>
        <v>-9.0000000000000011E-3</v>
      </c>
      <c r="BE122" s="132">
        <f t="shared" si="187"/>
        <v>-9.0000000000000011E-3</v>
      </c>
      <c r="BF122" s="154"/>
      <c r="BG122" s="132">
        <f t="shared" si="188"/>
        <v>-9.0000000000000011E-3</v>
      </c>
      <c r="BH122" s="132">
        <f t="shared" si="217"/>
        <v>-9.0000000000000011E-3</v>
      </c>
      <c r="BI122" s="154"/>
      <c r="BJ122" s="132">
        <f t="shared" si="190"/>
        <v>-9.0000000000000011E-3</v>
      </c>
      <c r="BK122" s="132">
        <f t="shared" si="218"/>
        <v>-9.0000000000000011E-3</v>
      </c>
      <c r="BL122" s="154"/>
      <c r="BM122" s="132">
        <f t="shared" si="192"/>
        <v>-9.0000000000000011E-3</v>
      </c>
      <c r="BN122" s="132">
        <f t="shared" si="219"/>
        <v>-9.0000000000000011E-3</v>
      </c>
      <c r="BO122" s="154"/>
      <c r="BP122" s="132">
        <f t="shared" si="194"/>
        <v>-9.0000000000000011E-3</v>
      </c>
      <c r="BQ122" s="132">
        <f t="shared" si="195"/>
        <v>-9.0000000000000011E-3</v>
      </c>
      <c r="BR122" s="154"/>
      <c r="BS122" s="132">
        <f t="shared" si="196"/>
        <v>-9.0000000000000011E-3</v>
      </c>
      <c r="BT122" s="132">
        <f t="shared" si="197"/>
        <v>-9.0000000000000011E-3</v>
      </c>
      <c r="BU122" s="154"/>
      <c r="BV122" s="132">
        <f t="shared" si="198"/>
        <v>-9.0000000000000011E-3</v>
      </c>
      <c r="BW122" s="132">
        <f t="shared" si="199"/>
        <v>-9.0000000000000011E-3</v>
      </c>
      <c r="BY122" s="132"/>
      <c r="BZ122" s="132"/>
      <c r="CA122" s="132"/>
      <c r="CB122" s="132"/>
    </row>
    <row r="123" spans="1:80">
      <c r="A123" s="144" t="s">
        <v>159</v>
      </c>
      <c r="B123" s="65">
        <f>B124</f>
        <v>-9.0000000000000011E-3</v>
      </c>
      <c r="C123" s="65">
        <f>C124</f>
        <v>-9.0000000000000011E-3</v>
      </c>
      <c r="D123" s="154">
        <v>2.3951627569620604E-2</v>
      </c>
      <c r="E123" s="132">
        <f t="shared" si="152"/>
        <v>1.4951627569620603E-2</v>
      </c>
      <c r="F123" s="132">
        <f t="shared" si="205"/>
        <v>1.4951627569620603E-2</v>
      </c>
      <c r="G123" s="154">
        <v>2.3162750565463137E-2</v>
      </c>
      <c r="H123" s="132">
        <f t="shared" si="154"/>
        <v>1.4162750565463136E-2</v>
      </c>
      <c r="I123" s="132">
        <f t="shared" si="206"/>
        <v>1.4162750565463136E-2</v>
      </c>
      <c r="J123" s="154">
        <v>1.6028128814039859E-2</v>
      </c>
      <c r="K123" s="132">
        <f t="shared" si="156"/>
        <v>7.0281288140398579E-3</v>
      </c>
      <c r="L123" s="132">
        <f t="shared" si="207"/>
        <v>7.0281288140398579E-3</v>
      </c>
      <c r="M123" s="154">
        <v>1.7693611902365066E-2</v>
      </c>
      <c r="N123" s="132">
        <f t="shared" si="158"/>
        <v>8.693611902365065E-3</v>
      </c>
      <c r="O123" s="132">
        <f t="shared" si="208"/>
        <v>8.693611902365065E-3</v>
      </c>
      <c r="P123" s="154">
        <v>2.102303614937959E-2</v>
      </c>
      <c r="Q123" s="132">
        <f t="shared" si="160"/>
        <v>1.2023036149379589E-2</v>
      </c>
      <c r="R123" s="132">
        <f t="shared" si="161"/>
        <v>1.2023036149379589E-2</v>
      </c>
      <c r="S123" s="154">
        <v>2.5514174412236551E-2</v>
      </c>
      <c r="T123" s="132">
        <f t="shared" si="162"/>
        <v>1.651417441223655E-2</v>
      </c>
      <c r="U123" s="132">
        <f t="shared" si="163"/>
        <v>1.651417441223655E-2</v>
      </c>
      <c r="V123" s="154">
        <v>2.3951627569620604E-2</v>
      </c>
      <c r="W123" s="132">
        <f t="shared" si="164"/>
        <v>1.4951627569620603E-2</v>
      </c>
      <c r="X123" s="132">
        <f t="shared" si="209"/>
        <v>1.4951627569620603E-2</v>
      </c>
      <c r="Y123" s="154">
        <v>2.3162750565463137E-2</v>
      </c>
      <c r="Z123" s="132">
        <f t="shared" si="166"/>
        <v>1.4162750565463136E-2</v>
      </c>
      <c r="AA123" s="132">
        <f t="shared" si="210"/>
        <v>1.4162750565463136E-2</v>
      </c>
      <c r="AB123" s="154">
        <v>1.6028128814039859E-2</v>
      </c>
      <c r="AC123" s="132">
        <f t="shared" si="168"/>
        <v>7.0281288140398579E-3</v>
      </c>
      <c r="AD123" s="132">
        <f t="shared" si="211"/>
        <v>7.0281288140398579E-3</v>
      </c>
      <c r="AE123" s="154">
        <v>1.7693611902365066E-2</v>
      </c>
      <c r="AF123" s="132">
        <f t="shared" si="170"/>
        <v>8.693611902365065E-3</v>
      </c>
      <c r="AG123" s="132">
        <f t="shared" si="212"/>
        <v>8.693611902365065E-3</v>
      </c>
      <c r="AH123" s="154">
        <v>2.102303614937959E-2</v>
      </c>
      <c r="AI123" s="132">
        <f t="shared" si="172"/>
        <v>1.2023036149379589E-2</v>
      </c>
      <c r="AJ123" s="132">
        <f t="shared" si="173"/>
        <v>1.2023036149379589E-2</v>
      </c>
      <c r="AK123" s="154">
        <v>2.5514174412236551E-2</v>
      </c>
      <c r="AL123" s="132">
        <f t="shared" si="174"/>
        <v>1.651417441223655E-2</v>
      </c>
      <c r="AM123" s="132">
        <f t="shared" si="175"/>
        <v>1.651417441223655E-2</v>
      </c>
      <c r="AN123" s="154"/>
      <c r="AO123" s="132">
        <f t="shared" si="176"/>
        <v>-9.0000000000000011E-3</v>
      </c>
      <c r="AP123" s="132">
        <f t="shared" si="213"/>
        <v>-9.0000000000000011E-3</v>
      </c>
      <c r="AQ123" s="154"/>
      <c r="AR123" s="132">
        <f t="shared" si="178"/>
        <v>-9.0000000000000011E-3</v>
      </c>
      <c r="AS123" s="132">
        <f t="shared" si="214"/>
        <v>-9.0000000000000011E-3</v>
      </c>
      <c r="AT123" s="154"/>
      <c r="AU123" s="132">
        <f t="shared" si="180"/>
        <v>-9.0000000000000011E-3</v>
      </c>
      <c r="AV123" s="132">
        <f t="shared" si="215"/>
        <v>-9.0000000000000011E-3</v>
      </c>
      <c r="AW123" s="154"/>
      <c r="AX123" s="132">
        <f t="shared" si="182"/>
        <v>-9.0000000000000011E-3</v>
      </c>
      <c r="AY123" s="132">
        <f t="shared" si="216"/>
        <v>-9.0000000000000011E-3</v>
      </c>
      <c r="AZ123" s="154"/>
      <c r="BA123" s="132">
        <f t="shared" si="184"/>
        <v>-9.0000000000000011E-3</v>
      </c>
      <c r="BB123" s="132">
        <f t="shared" si="185"/>
        <v>-9.0000000000000011E-3</v>
      </c>
      <c r="BC123" s="154"/>
      <c r="BD123" s="132">
        <f t="shared" si="186"/>
        <v>-9.0000000000000011E-3</v>
      </c>
      <c r="BE123" s="132">
        <f t="shared" si="187"/>
        <v>-9.0000000000000011E-3</v>
      </c>
      <c r="BF123" s="154"/>
      <c r="BG123" s="132">
        <f t="shared" si="188"/>
        <v>-9.0000000000000011E-3</v>
      </c>
      <c r="BH123" s="132">
        <f t="shared" si="217"/>
        <v>-9.0000000000000011E-3</v>
      </c>
      <c r="BI123" s="154"/>
      <c r="BJ123" s="132">
        <f t="shared" si="190"/>
        <v>-9.0000000000000011E-3</v>
      </c>
      <c r="BK123" s="132">
        <f t="shared" si="218"/>
        <v>-9.0000000000000011E-3</v>
      </c>
      <c r="BL123" s="154"/>
      <c r="BM123" s="132">
        <f t="shared" si="192"/>
        <v>-9.0000000000000011E-3</v>
      </c>
      <c r="BN123" s="132">
        <f t="shared" si="219"/>
        <v>-9.0000000000000011E-3</v>
      </c>
      <c r="BO123" s="154"/>
      <c r="BP123" s="132">
        <f t="shared" si="194"/>
        <v>-9.0000000000000011E-3</v>
      </c>
      <c r="BQ123" s="132">
        <f t="shared" si="195"/>
        <v>-9.0000000000000011E-3</v>
      </c>
      <c r="BR123" s="154"/>
      <c r="BS123" s="132">
        <f t="shared" si="196"/>
        <v>-9.0000000000000011E-3</v>
      </c>
      <c r="BT123" s="132">
        <f t="shared" si="197"/>
        <v>-9.0000000000000011E-3</v>
      </c>
      <c r="BU123" s="154"/>
      <c r="BV123" s="132">
        <f t="shared" si="198"/>
        <v>-9.0000000000000011E-3</v>
      </c>
      <c r="BW123" s="132">
        <f t="shared" si="199"/>
        <v>-9.0000000000000011E-3</v>
      </c>
      <c r="BY123" s="132"/>
      <c r="BZ123" s="132"/>
      <c r="CA123" s="132"/>
      <c r="CB123" s="132"/>
    </row>
    <row r="124" spans="1:80">
      <c r="A124" s="89" t="s">
        <v>68</v>
      </c>
      <c r="B124" s="69">
        <f>B45</f>
        <v>-9.0000000000000011E-3</v>
      </c>
      <c r="C124" s="69">
        <f>C45</f>
        <v>-9.0000000000000011E-3</v>
      </c>
      <c r="D124" s="155">
        <v>2.6084112753818198E-2</v>
      </c>
      <c r="E124" s="132">
        <f t="shared" si="152"/>
        <v>1.7084112753818197E-2</v>
      </c>
      <c r="F124" s="132">
        <f t="shared" si="205"/>
        <v>1.7084112753818197E-2</v>
      </c>
      <c r="G124" s="155">
        <v>2.4571044118298756E-2</v>
      </c>
      <c r="H124" s="132">
        <f t="shared" si="154"/>
        <v>1.5571044118298755E-2</v>
      </c>
      <c r="I124" s="132">
        <f t="shared" si="206"/>
        <v>1.5571044118298755E-2</v>
      </c>
      <c r="J124" s="155">
        <v>2.0919880927928219E-2</v>
      </c>
      <c r="K124" s="132">
        <f t="shared" si="156"/>
        <v>1.1919880927928218E-2</v>
      </c>
      <c r="L124" s="132">
        <f t="shared" si="207"/>
        <v>1.1919880927928218E-2</v>
      </c>
      <c r="M124" s="155">
        <v>1.8632983760253182E-2</v>
      </c>
      <c r="N124" s="132">
        <f t="shared" si="158"/>
        <v>9.6329837602531811E-3</v>
      </c>
      <c r="O124" s="132">
        <f t="shared" si="208"/>
        <v>9.6329837602531811E-3</v>
      </c>
      <c r="P124" s="155">
        <v>2.1763030225310183E-2</v>
      </c>
      <c r="Q124" s="132">
        <f t="shared" si="160"/>
        <v>1.2763030225310182E-2</v>
      </c>
      <c r="R124" s="132">
        <f t="shared" si="161"/>
        <v>1.2763030225310182E-2</v>
      </c>
      <c r="S124" s="155">
        <v>2.8021314486274877E-2</v>
      </c>
      <c r="T124" s="132">
        <f t="shared" si="162"/>
        <v>1.9021314486274876E-2</v>
      </c>
      <c r="U124" s="132">
        <f t="shared" si="163"/>
        <v>1.9021314486274876E-2</v>
      </c>
      <c r="V124" s="155">
        <v>2.6084112753818198E-2</v>
      </c>
      <c r="W124" s="132">
        <f t="shared" si="164"/>
        <v>1.7084112753818197E-2</v>
      </c>
      <c r="X124" s="132">
        <f t="shared" si="209"/>
        <v>1.7084112753818197E-2</v>
      </c>
      <c r="Y124" s="155">
        <v>2.4571044118298756E-2</v>
      </c>
      <c r="Z124" s="132">
        <f t="shared" si="166"/>
        <v>1.5571044118298755E-2</v>
      </c>
      <c r="AA124" s="132">
        <f t="shared" si="210"/>
        <v>1.5571044118298755E-2</v>
      </c>
      <c r="AB124" s="155">
        <v>2.0919880927928219E-2</v>
      </c>
      <c r="AC124" s="132">
        <f t="shared" si="168"/>
        <v>1.1919880927928218E-2</v>
      </c>
      <c r="AD124" s="132">
        <f t="shared" si="211"/>
        <v>1.1919880927928218E-2</v>
      </c>
      <c r="AE124" s="155">
        <v>1.8632983760253182E-2</v>
      </c>
      <c r="AF124" s="132">
        <f t="shared" si="170"/>
        <v>9.6329837602531811E-3</v>
      </c>
      <c r="AG124" s="132">
        <f t="shared" si="212"/>
        <v>9.6329837602531811E-3</v>
      </c>
      <c r="AH124" s="155">
        <v>2.1763030225310183E-2</v>
      </c>
      <c r="AI124" s="132">
        <f t="shared" si="172"/>
        <v>1.2763030225310182E-2</v>
      </c>
      <c r="AJ124" s="132">
        <f t="shared" si="173"/>
        <v>1.2763030225310182E-2</v>
      </c>
      <c r="AK124" s="155">
        <v>2.8021314486274877E-2</v>
      </c>
      <c r="AL124" s="132">
        <f t="shared" si="174"/>
        <v>1.9021314486274876E-2</v>
      </c>
      <c r="AM124" s="132">
        <f t="shared" si="175"/>
        <v>1.9021314486274876E-2</v>
      </c>
      <c r="AN124" s="155"/>
      <c r="AO124" s="132">
        <f t="shared" si="176"/>
        <v>-9.0000000000000011E-3</v>
      </c>
      <c r="AP124" s="132">
        <f t="shared" si="213"/>
        <v>-9.0000000000000011E-3</v>
      </c>
      <c r="AQ124" s="155"/>
      <c r="AR124" s="132">
        <f t="shared" si="178"/>
        <v>-9.0000000000000011E-3</v>
      </c>
      <c r="AS124" s="132">
        <f t="shared" si="214"/>
        <v>-9.0000000000000011E-3</v>
      </c>
      <c r="AT124" s="155"/>
      <c r="AU124" s="132">
        <f t="shared" si="180"/>
        <v>-9.0000000000000011E-3</v>
      </c>
      <c r="AV124" s="132">
        <f t="shared" si="215"/>
        <v>-9.0000000000000011E-3</v>
      </c>
      <c r="AW124" s="155"/>
      <c r="AX124" s="132">
        <f t="shared" si="182"/>
        <v>-9.0000000000000011E-3</v>
      </c>
      <c r="AY124" s="132">
        <f t="shared" si="216"/>
        <v>-9.0000000000000011E-3</v>
      </c>
      <c r="AZ124" s="155"/>
      <c r="BA124" s="132">
        <f t="shared" si="184"/>
        <v>-9.0000000000000011E-3</v>
      </c>
      <c r="BB124" s="132">
        <f t="shared" si="185"/>
        <v>-9.0000000000000011E-3</v>
      </c>
      <c r="BC124" s="155"/>
      <c r="BD124" s="132">
        <f t="shared" si="186"/>
        <v>-9.0000000000000011E-3</v>
      </c>
      <c r="BE124" s="132">
        <f t="shared" si="187"/>
        <v>-9.0000000000000011E-3</v>
      </c>
      <c r="BF124" s="155"/>
      <c r="BG124" s="132">
        <f t="shared" si="188"/>
        <v>-9.0000000000000011E-3</v>
      </c>
      <c r="BH124" s="132">
        <f t="shared" si="217"/>
        <v>-9.0000000000000011E-3</v>
      </c>
      <c r="BI124" s="155"/>
      <c r="BJ124" s="132">
        <f t="shared" si="190"/>
        <v>-9.0000000000000011E-3</v>
      </c>
      <c r="BK124" s="132">
        <f t="shared" si="218"/>
        <v>-9.0000000000000011E-3</v>
      </c>
      <c r="BL124" s="155"/>
      <c r="BM124" s="132">
        <f t="shared" si="192"/>
        <v>-9.0000000000000011E-3</v>
      </c>
      <c r="BN124" s="132">
        <f t="shared" si="219"/>
        <v>-9.0000000000000011E-3</v>
      </c>
      <c r="BO124" s="155"/>
      <c r="BP124" s="132">
        <f t="shared" si="194"/>
        <v>-9.0000000000000011E-3</v>
      </c>
      <c r="BQ124" s="132">
        <f t="shared" si="195"/>
        <v>-9.0000000000000011E-3</v>
      </c>
      <c r="BR124" s="155"/>
      <c r="BS124" s="132">
        <f t="shared" si="196"/>
        <v>-9.0000000000000011E-3</v>
      </c>
      <c r="BT124" s="132">
        <f t="shared" si="197"/>
        <v>-9.0000000000000011E-3</v>
      </c>
      <c r="BU124" s="155"/>
      <c r="BV124" s="132">
        <f t="shared" si="198"/>
        <v>-9.0000000000000011E-3</v>
      </c>
      <c r="BW124" s="132">
        <f t="shared" si="199"/>
        <v>-9.0000000000000011E-3</v>
      </c>
      <c r="BY124" s="132"/>
      <c r="BZ124" s="132"/>
      <c r="CA124" s="132"/>
      <c r="CB124" s="132"/>
    </row>
    <row r="125" spans="1:80">
      <c r="A125" s="144" t="s">
        <v>160</v>
      </c>
      <c r="B125" s="65">
        <f>B126</f>
        <v>-6.9999999999999993E-3</v>
      </c>
      <c r="C125" s="65">
        <f>C126</f>
        <v>-6.9999999999999993E-3</v>
      </c>
      <c r="D125" s="154">
        <v>1.6957639033242509E-2</v>
      </c>
      <c r="E125" s="132">
        <f t="shared" si="152"/>
        <v>9.9576390332425102E-3</v>
      </c>
      <c r="F125" s="132">
        <f t="shared" si="205"/>
        <v>9.9576390332425102E-3</v>
      </c>
      <c r="G125" s="154">
        <v>2.0698937491559433E-2</v>
      </c>
      <c r="H125" s="132">
        <f t="shared" si="154"/>
        <v>1.3698937491559433E-2</v>
      </c>
      <c r="I125" s="132">
        <f t="shared" si="206"/>
        <v>1.3698937491559433E-2</v>
      </c>
      <c r="J125" s="154">
        <v>2.931460401515185E-2</v>
      </c>
      <c r="K125" s="132">
        <f t="shared" si="156"/>
        <v>2.231460401515185E-2</v>
      </c>
      <c r="L125" s="132">
        <f t="shared" si="207"/>
        <v>2.231460401515185E-2</v>
      </c>
      <c r="M125" s="154">
        <v>1.2950012449400696E-2</v>
      </c>
      <c r="N125" s="132">
        <f t="shared" si="158"/>
        <v>5.9500124494006965E-3</v>
      </c>
      <c r="O125" s="132">
        <f t="shared" si="208"/>
        <v>5.9500124494006965E-3</v>
      </c>
      <c r="P125" s="154">
        <v>1.2808381467254902E-2</v>
      </c>
      <c r="Q125" s="132">
        <f t="shared" si="160"/>
        <v>5.8083814672549028E-3</v>
      </c>
      <c r="R125" s="132">
        <f t="shared" si="161"/>
        <v>5.8083814672549028E-3</v>
      </c>
      <c r="S125" s="154">
        <v>2.138513175925073E-2</v>
      </c>
      <c r="T125" s="132">
        <f t="shared" si="162"/>
        <v>1.4385131759250731E-2</v>
      </c>
      <c r="U125" s="132">
        <f t="shared" si="163"/>
        <v>1.4385131759250731E-2</v>
      </c>
      <c r="V125" s="154">
        <v>1.6957639033242509E-2</v>
      </c>
      <c r="W125" s="132">
        <f t="shared" si="164"/>
        <v>9.9576390332425102E-3</v>
      </c>
      <c r="X125" s="132">
        <f t="shared" si="209"/>
        <v>9.9576390332425102E-3</v>
      </c>
      <c r="Y125" s="154">
        <v>2.0698937491559433E-2</v>
      </c>
      <c r="Z125" s="132">
        <f t="shared" si="166"/>
        <v>1.3698937491559433E-2</v>
      </c>
      <c r="AA125" s="132">
        <f t="shared" si="210"/>
        <v>1.3698937491559433E-2</v>
      </c>
      <c r="AB125" s="154">
        <v>2.931460401515185E-2</v>
      </c>
      <c r="AC125" s="132">
        <f t="shared" si="168"/>
        <v>2.231460401515185E-2</v>
      </c>
      <c r="AD125" s="132">
        <f t="shared" si="211"/>
        <v>2.231460401515185E-2</v>
      </c>
      <c r="AE125" s="154">
        <v>1.2950012449400696E-2</v>
      </c>
      <c r="AF125" s="132">
        <f t="shared" si="170"/>
        <v>5.9500124494006965E-3</v>
      </c>
      <c r="AG125" s="132">
        <f t="shared" si="212"/>
        <v>5.9500124494006965E-3</v>
      </c>
      <c r="AH125" s="154">
        <v>1.2808381467254902E-2</v>
      </c>
      <c r="AI125" s="132">
        <f t="shared" si="172"/>
        <v>5.8083814672549028E-3</v>
      </c>
      <c r="AJ125" s="132">
        <f t="shared" si="173"/>
        <v>5.8083814672549028E-3</v>
      </c>
      <c r="AK125" s="154">
        <v>2.138513175925073E-2</v>
      </c>
      <c r="AL125" s="132">
        <f t="shared" si="174"/>
        <v>1.4385131759250731E-2</v>
      </c>
      <c r="AM125" s="132">
        <f t="shared" si="175"/>
        <v>1.4385131759250731E-2</v>
      </c>
      <c r="AN125" s="154"/>
      <c r="AO125" s="132">
        <f t="shared" si="176"/>
        <v>-6.9999999999999993E-3</v>
      </c>
      <c r="AP125" s="132">
        <f t="shared" si="213"/>
        <v>-6.9999999999999993E-3</v>
      </c>
      <c r="AQ125" s="154"/>
      <c r="AR125" s="132">
        <f t="shared" si="178"/>
        <v>-6.9999999999999993E-3</v>
      </c>
      <c r="AS125" s="132">
        <f t="shared" si="214"/>
        <v>-6.9999999999999993E-3</v>
      </c>
      <c r="AT125" s="154"/>
      <c r="AU125" s="132">
        <f t="shared" si="180"/>
        <v>-6.9999999999999993E-3</v>
      </c>
      <c r="AV125" s="132">
        <f t="shared" si="215"/>
        <v>-6.9999999999999993E-3</v>
      </c>
      <c r="AW125" s="154"/>
      <c r="AX125" s="132">
        <f t="shared" si="182"/>
        <v>-6.9999999999999993E-3</v>
      </c>
      <c r="AY125" s="132">
        <f t="shared" si="216"/>
        <v>-6.9999999999999993E-3</v>
      </c>
      <c r="AZ125" s="154"/>
      <c r="BA125" s="132">
        <f t="shared" si="184"/>
        <v>-6.9999999999999993E-3</v>
      </c>
      <c r="BB125" s="132">
        <f t="shared" si="185"/>
        <v>-6.9999999999999993E-3</v>
      </c>
      <c r="BC125" s="154"/>
      <c r="BD125" s="132">
        <f t="shared" si="186"/>
        <v>-6.9999999999999993E-3</v>
      </c>
      <c r="BE125" s="132">
        <f t="shared" si="187"/>
        <v>-6.9999999999999993E-3</v>
      </c>
      <c r="BF125" s="154"/>
      <c r="BG125" s="132">
        <f t="shared" si="188"/>
        <v>-6.9999999999999993E-3</v>
      </c>
      <c r="BH125" s="132">
        <f t="shared" si="217"/>
        <v>-6.9999999999999993E-3</v>
      </c>
      <c r="BI125" s="154"/>
      <c r="BJ125" s="132">
        <f t="shared" si="190"/>
        <v>-6.9999999999999993E-3</v>
      </c>
      <c r="BK125" s="132">
        <f t="shared" si="218"/>
        <v>-6.9999999999999993E-3</v>
      </c>
      <c r="BL125" s="154"/>
      <c r="BM125" s="132">
        <f t="shared" si="192"/>
        <v>-6.9999999999999993E-3</v>
      </c>
      <c r="BN125" s="132">
        <f t="shared" si="219"/>
        <v>-6.9999999999999993E-3</v>
      </c>
      <c r="BO125" s="154"/>
      <c r="BP125" s="132">
        <f t="shared" si="194"/>
        <v>-6.9999999999999993E-3</v>
      </c>
      <c r="BQ125" s="132">
        <f t="shared" si="195"/>
        <v>-6.9999999999999993E-3</v>
      </c>
      <c r="BR125" s="154"/>
      <c r="BS125" s="132">
        <f t="shared" si="196"/>
        <v>-6.9999999999999993E-3</v>
      </c>
      <c r="BT125" s="132">
        <f t="shared" si="197"/>
        <v>-6.9999999999999993E-3</v>
      </c>
      <c r="BU125" s="154"/>
      <c r="BV125" s="132">
        <f t="shared" si="198"/>
        <v>-6.9999999999999993E-3</v>
      </c>
      <c r="BW125" s="132">
        <f t="shared" si="199"/>
        <v>-6.9999999999999993E-3</v>
      </c>
      <c r="BY125" s="132"/>
      <c r="BZ125" s="132"/>
      <c r="CA125" s="132"/>
      <c r="CB125" s="132"/>
    </row>
    <row r="126" spans="1:80">
      <c r="A126" s="144" t="s">
        <v>161</v>
      </c>
      <c r="B126" s="65">
        <f>B127</f>
        <v>-6.9999999999999993E-3</v>
      </c>
      <c r="C126" s="65">
        <f>C127</f>
        <v>-6.9999999999999993E-3</v>
      </c>
      <c r="D126" s="154">
        <v>0.10640374328455088</v>
      </c>
      <c r="E126" s="132">
        <f t="shared" ref="E126:E161" si="224">D126+$B126</f>
        <v>9.9403743284550872E-2</v>
      </c>
      <c r="F126" s="132">
        <f t="shared" si="205"/>
        <v>9.9403743284550872E-2</v>
      </c>
      <c r="G126" s="154">
        <v>9.7371588238086365E-2</v>
      </c>
      <c r="H126" s="132">
        <f t="shared" ref="H126:H161" si="225">G126+$B126</f>
        <v>9.0371588238086359E-2</v>
      </c>
      <c r="I126" s="132">
        <f t="shared" si="206"/>
        <v>9.0371588238086359E-2</v>
      </c>
      <c r="J126" s="154">
        <v>7.604075848218346E-2</v>
      </c>
      <c r="K126" s="132">
        <f t="shared" ref="K126:K161" si="226">J126+$B126</f>
        <v>6.9040758482183467E-2</v>
      </c>
      <c r="L126" s="132">
        <f t="shared" si="207"/>
        <v>6.9040758482183467E-2</v>
      </c>
      <c r="M126" s="154">
        <v>0.12328016844733217</v>
      </c>
      <c r="N126" s="132">
        <f t="shared" ref="N126:N161" si="227">M126+$B126</f>
        <v>0.11628016844733216</v>
      </c>
      <c r="O126" s="132">
        <f t="shared" si="208"/>
        <v>0.11628016844733216</v>
      </c>
      <c r="P126" s="154">
        <v>0.14615428475095546</v>
      </c>
      <c r="Q126" s="132">
        <f t="shared" ref="Q126:Q161" si="228">P126+$B126</f>
        <v>0.13915428475095545</v>
      </c>
      <c r="R126" s="132">
        <f t="shared" ref="R126:R161" si="229">P126+$C126</f>
        <v>0.13915428475095545</v>
      </c>
      <c r="S126" s="154">
        <v>9.1582110270474623E-2</v>
      </c>
      <c r="T126" s="132">
        <f t="shared" ref="T126:T161" si="230">S126+$B126</f>
        <v>8.4582110270474631E-2</v>
      </c>
      <c r="U126" s="132">
        <f t="shared" ref="U126:U161" si="231">S126+$C126</f>
        <v>8.4582110270474631E-2</v>
      </c>
      <c r="V126" s="154">
        <v>0.10640374328455088</v>
      </c>
      <c r="W126" s="132">
        <f t="shared" ref="W126:W161" si="232">V126+$B126</f>
        <v>9.9403743284550872E-2</v>
      </c>
      <c r="X126" s="132">
        <f t="shared" si="209"/>
        <v>9.9403743284550872E-2</v>
      </c>
      <c r="Y126" s="154">
        <v>9.7371588238086365E-2</v>
      </c>
      <c r="Z126" s="132">
        <f t="shared" ref="Z126:Z161" si="233">Y126+$B126</f>
        <v>9.0371588238086359E-2</v>
      </c>
      <c r="AA126" s="132">
        <f t="shared" si="210"/>
        <v>9.0371588238086359E-2</v>
      </c>
      <c r="AB126" s="154">
        <v>7.604075848218346E-2</v>
      </c>
      <c r="AC126" s="132">
        <f t="shared" ref="AC126:AC161" si="234">AB126+$B126</f>
        <v>6.9040758482183467E-2</v>
      </c>
      <c r="AD126" s="132">
        <f t="shared" si="211"/>
        <v>6.9040758482183467E-2</v>
      </c>
      <c r="AE126" s="154">
        <v>0.12328016844733217</v>
      </c>
      <c r="AF126" s="132">
        <f t="shared" ref="AF126:AF161" si="235">AE126+$B126</f>
        <v>0.11628016844733216</v>
      </c>
      <c r="AG126" s="132">
        <f t="shared" si="212"/>
        <v>0.11628016844733216</v>
      </c>
      <c r="AH126" s="154">
        <v>0.14615428475095546</v>
      </c>
      <c r="AI126" s="132">
        <f t="shared" ref="AI126:AI161" si="236">AH126+$B126</f>
        <v>0.13915428475095545</v>
      </c>
      <c r="AJ126" s="132">
        <f t="shared" ref="AJ126:AJ161" si="237">AH126+$C126</f>
        <v>0.13915428475095545</v>
      </c>
      <c r="AK126" s="154">
        <v>9.1582110270474623E-2</v>
      </c>
      <c r="AL126" s="132">
        <f t="shared" ref="AL126:AL161" si="238">AK126+$B126</f>
        <v>8.4582110270474631E-2</v>
      </c>
      <c r="AM126" s="132">
        <f t="shared" ref="AM126:AM161" si="239">AK126+$C126</f>
        <v>8.4582110270474631E-2</v>
      </c>
      <c r="AN126" s="154"/>
      <c r="AO126" s="132">
        <f t="shared" ref="AO126:AO161" si="240">AN126+$B126</f>
        <v>-6.9999999999999993E-3</v>
      </c>
      <c r="AP126" s="132">
        <f t="shared" si="213"/>
        <v>-6.9999999999999993E-3</v>
      </c>
      <c r="AQ126" s="154"/>
      <c r="AR126" s="132">
        <f t="shared" ref="AR126:AR161" si="241">AQ126+$B126</f>
        <v>-6.9999999999999993E-3</v>
      </c>
      <c r="AS126" s="132">
        <f t="shared" si="214"/>
        <v>-6.9999999999999993E-3</v>
      </c>
      <c r="AT126" s="154"/>
      <c r="AU126" s="132">
        <f t="shared" ref="AU126:AU161" si="242">AT126+$B126</f>
        <v>-6.9999999999999993E-3</v>
      </c>
      <c r="AV126" s="132">
        <f t="shared" si="215"/>
        <v>-6.9999999999999993E-3</v>
      </c>
      <c r="AW126" s="154"/>
      <c r="AX126" s="132">
        <f t="shared" ref="AX126:AX161" si="243">AW126+$B126</f>
        <v>-6.9999999999999993E-3</v>
      </c>
      <c r="AY126" s="132">
        <f t="shared" si="216"/>
        <v>-6.9999999999999993E-3</v>
      </c>
      <c r="AZ126" s="154"/>
      <c r="BA126" s="132">
        <f t="shared" ref="BA126:BA161" si="244">AZ126+$B126</f>
        <v>-6.9999999999999993E-3</v>
      </c>
      <c r="BB126" s="132">
        <f t="shared" ref="BB126:BB161" si="245">AZ126+$C126</f>
        <v>-6.9999999999999993E-3</v>
      </c>
      <c r="BC126" s="154"/>
      <c r="BD126" s="132">
        <f t="shared" ref="BD126:BD161" si="246">BC126+$B126</f>
        <v>-6.9999999999999993E-3</v>
      </c>
      <c r="BE126" s="132">
        <f t="shared" ref="BE126:BE161" si="247">BC126+$C126</f>
        <v>-6.9999999999999993E-3</v>
      </c>
      <c r="BF126" s="154"/>
      <c r="BG126" s="132">
        <f t="shared" ref="BG126:BG161" si="248">BF126+$B126</f>
        <v>-6.9999999999999993E-3</v>
      </c>
      <c r="BH126" s="132">
        <f t="shared" si="217"/>
        <v>-6.9999999999999993E-3</v>
      </c>
      <c r="BI126" s="154"/>
      <c r="BJ126" s="132">
        <f t="shared" ref="BJ126:BJ161" si="249">BI126+$B126</f>
        <v>-6.9999999999999993E-3</v>
      </c>
      <c r="BK126" s="132">
        <f t="shared" si="218"/>
        <v>-6.9999999999999993E-3</v>
      </c>
      <c r="BL126" s="154"/>
      <c r="BM126" s="132">
        <f t="shared" ref="BM126:BM161" si="250">BL126+$B126</f>
        <v>-6.9999999999999993E-3</v>
      </c>
      <c r="BN126" s="132">
        <f t="shared" si="219"/>
        <v>-6.9999999999999993E-3</v>
      </c>
      <c r="BO126" s="154"/>
      <c r="BP126" s="132">
        <f t="shared" ref="BP126:BP161" si="251">BO126+$B126</f>
        <v>-6.9999999999999993E-3</v>
      </c>
      <c r="BQ126" s="132">
        <f t="shared" ref="BQ126:BQ161" si="252">BO126+$C126</f>
        <v>-6.9999999999999993E-3</v>
      </c>
      <c r="BR126" s="154"/>
      <c r="BS126" s="132">
        <f t="shared" ref="BS126:BS161" si="253">BR126+$B126</f>
        <v>-6.9999999999999993E-3</v>
      </c>
      <c r="BT126" s="132">
        <f t="shared" ref="BT126:BT161" si="254">BR126+$C126</f>
        <v>-6.9999999999999993E-3</v>
      </c>
      <c r="BU126" s="154"/>
      <c r="BV126" s="132">
        <f t="shared" ref="BV126:BV161" si="255">BU126+$B126</f>
        <v>-6.9999999999999993E-3</v>
      </c>
      <c r="BW126" s="132">
        <f t="shared" ref="BW126:BW161" si="256">BU126+$C126</f>
        <v>-6.9999999999999993E-3</v>
      </c>
      <c r="BY126" s="132"/>
      <c r="BZ126" s="132"/>
      <c r="CA126" s="132"/>
      <c r="CB126" s="132"/>
    </row>
    <row r="127" spans="1:80">
      <c r="A127" s="89" t="s">
        <v>69</v>
      </c>
      <c r="B127" s="69">
        <f>B46</f>
        <v>-6.9999999999999993E-3</v>
      </c>
      <c r="C127" s="69">
        <f>C46</f>
        <v>-6.9999999999999993E-3</v>
      </c>
      <c r="D127" s="155">
        <v>0.12336138231779339</v>
      </c>
      <c r="E127" s="132">
        <f t="shared" si="224"/>
        <v>0.11636138231779339</v>
      </c>
      <c r="F127" s="132">
        <f t="shared" si="205"/>
        <v>0.11636138231779339</v>
      </c>
      <c r="G127" s="155">
        <v>0.1180705257296458</v>
      </c>
      <c r="H127" s="132">
        <f t="shared" si="225"/>
        <v>0.11107052572964579</v>
      </c>
      <c r="I127" s="132">
        <f t="shared" si="206"/>
        <v>0.11107052572964579</v>
      </c>
      <c r="J127" s="155">
        <v>0.10535536249733531</v>
      </c>
      <c r="K127" s="132">
        <f t="shared" si="226"/>
        <v>9.8355362497335314E-2</v>
      </c>
      <c r="L127" s="132">
        <f t="shared" si="207"/>
        <v>9.8355362497335314E-2</v>
      </c>
      <c r="M127" s="155">
        <v>0.13623018089673286</v>
      </c>
      <c r="N127" s="132">
        <f t="shared" si="227"/>
        <v>0.12923018089673285</v>
      </c>
      <c r="O127" s="132">
        <f t="shared" si="208"/>
        <v>0.12923018089673285</v>
      </c>
      <c r="P127" s="155">
        <v>0.15896266621821037</v>
      </c>
      <c r="Q127" s="132">
        <f t="shared" si="228"/>
        <v>0.15196266621821036</v>
      </c>
      <c r="R127" s="132">
        <f t="shared" si="229"/>
        <v>0.15196266621821036</v>
      </c>
      <c r="S127" s="155">
        <v>0.11296724202972537</v>
      </c>
      <c r="T127" s="132">
        <f t="shared" si="230"/>
        <v>0.10596724202972538</v>
      </c>
      <c r="U127" s="132">
        <f t="shared" si="231"/>
        <v>0.10596724202972538</v>
      </c>
      <c r="V127" s="155">
        <v>0.12336138231779339</v>
      </c>
      <c r="W127" s="132">
        <f t="shared" si="232"/>
        <v>0.11636138231779339</v>
      </c>
      <c r="X127" s="132">
        <f t="shared" si="209"/>
        <v>0.11636138231779339</v>
      </c>
      <c r="Y127" s="155">
        <v>0.1180705257296458</v>
      </c>
      <c r="Z127" s="132">
        <f t="shared" si="233"/>
        <v>0.11107052572964579</v>
      </c>
      <c r="AA127" s="132">
        <f t="shared" si="210"/>
        <v>0.11107052572964579</v>
      </c>
      <c r="AB127" s="155">
        <v>0.10535536249733531</v>
      </c>
      <c r="AC127" s="132">
        <f t="shared" si="234"/>
        <v>9.8355362497335314E-2</v>
      </c>
      <c r="AD127" s="132">
        <f t="shared" si="211"/>
        <v>9.8355362497335314E-2</v>
      </c>
      <c r="AE127" s="155">
        <v>0.13623018089673286</v>
      </c>
      <c r="AF127" s="132">
        <f t="shared" si="235"/>
        <v>0.12923018089673285</v>
      </c>
      <c r="AG127" s="132">
        <f t="shared" si="212"/>
        <v>0.12923018089673285</v>
      </c>
      <c r="AH127" s="155">
        <v>0.15896266621821037</v>
      </c>
      <c r="AI127" s="132">
        <f t="shared" si="236"/>
        <v>0.15196266621821036</v>
      </c>
      <c r="AJ127" s="132">
        <f t="shared" si="237"/>
        <v>0.15196266621821036</v>
      </c>
      <c r="AK127" s="155">
        <v>0.11296724202972537</v>
      </c>
      <c r="AL127" s="132">
        <f t="shared" si="238"/>
        <v>0.10596724202972538</v>
      </c>
      <c r="AM127" s="132">
        <f t="shared" si="239"/>
        <v>0.10596724202972538</v>
      </c>
      <c r="AN127" s="155"/>
      <c r="AO127" s="132">
        <f t="shared" si="240"/>
        <v>-6.9999999999999993E-3</v>
      </c>
      <c r="AP127" s="132">
        <f t="shared" si="213"/>
        <v>-6.9999999999999993E-3</v>
      </c>
      <c r="AQ127" s="155"/>
      <c r="AR127" s="132">
        <f t="shared" si="241"/>
        <v>-6.9999999999999993E-3</v>
      </c>
      <c r="AS127" s="132">
        <f t="shared" si="214"/>
        <v>-6.9999999999999993E-3</v>
      </c>
      <c r="AT127" s="155"/>
      <c r="AU127" s="132">
        <f t="shared" si="242"/>
        <v>-6.9999999999999993E-3</v>
      </c>
      <c r="AV127" s="132">
        <f t="shared" si="215"/>
        <v>-6.9999999999999993E-3</v>
      </c>
      <c r="AW127" s="155"/>
      <c r="AX127" s="132">
        <f t="shared" si="243"/>
        <v>-6.9999999999999993E-3</v>
      </c>
      <c r="AY127" s="132">
        <f t="shared" si="216"/>
        <v>-6.9999999999999993E-3</v>
      </c>
      <c r="AZ127" s="155"/>
      <c r="BA127" s="132">
        <f t="shared" si="244"/>
        <v>-6.9999999999999993E-3</v>
      </c>
      <c r="BB127" s="132">
        <f t="shared" si="245"/>
        <v>-6.9999999999999993E-3</v>
      </c>
      <c r="BC127" s="155"/>
      <c r="BD127" s="132">
        <f t="shared" si="246"/>
        <v>-6.9999999999999993E-3</v>
      </c>
      <c r="BE127" s="132">
        <f t="shared" si="247"/>
        <v>-6.9999999999999993E-3</v>
      </c>
      <c r="BF127" s="155"/>
      <c r="BG127" s="132">
        <f t="shared" si="248"/>
        <v>-6.9999999999999993E-3</v>
      </c>
      <c r="BH127" s="132">
        <f t="shared" si="217"/>
        <v>-6.9999999999999993E-3</v>
      </c>
      <c r="BI127" s="155"/>
      <c r="BJ127" s="132">
        <f t="shared" si="249"/>
        <v>-6.9999999999999993E-3</v>
      </c>
      <c r="BK127" s="132">
        <f t="shared" si="218"/>
        <v>-6.9999999999999993E-3</v>
      </c>
      <c r="BL127" s="155"/>
      <c r="BM127" s="132">
        <f t="shared" si="250"/>
        <v>-6.9999999999999993E-3</v>
      </c>
      <c r="BN127" s="132">
        <f t="shared" si="219"/>
        <v>-6.9999999999999993E-3</v>
      </c>
      <c r="BO127" s="155"/>
      <c r="BP127" s="132">
        <f t="shared" si="251"/>
        <v>-6.9999999999999993E-3</v>
      </c>
      <c r="BQ127" s="132">
        <f t="shared" si="252"/>
        <v>-6.9999999999999993E-3</v>
      </c>
      <c r="BR127" s="155"/>
      <c r="BS127" s="132">
        <f t="shared" si="253"/>
        <v>-6.9999999999999993E-3</v>
      </c>
      <c r="BT127" s="132">
        <f t="shared" si="254"/>
        <v>-6.9999999999999993E-3</v>
      </c>
      <c r="BU127" s="155"/>
      <c r="BV127" s="132">
        <f t="shared" si="255"/>
        <v>-6.9999999999999993E-3</v>
      </c>
      <c r="BW127" s="132">
        <f t="shared" si="256"/>
        <v>-6.9999999999999993E-3</v>
      </c>
      <c r="BY127" s="132"/>
      <c r="BZ127" s="132"/>
      <c r="CA127" s="132"/>
      <c r="CB127" s="132"/>
    </row>
    <row r="128" spans="1:80">
      <c r="A128" s="144" t="s">
        <v>162</v>
      </c>
      <c r="B128" s="65">
        <f>B129</f>
        <v>-6.0000000000000001E-3</v>
      </c>
      <c r="C128" s="65">
        <f>C129</f>
        <v>-6.0000000000000001E-3</v>
      </c>
      <c r="D128" s="154">
        <v>6.7022235237055514E-3</v>
      </c>
      <c r="E128" s="132">
        <f t="shared" si="224"/>
        <v>7.0222352370555123E-4</v>
      </c>
      <c r="F128" s="132">
        <f t="shared" si="205"/>
        <v>7.0222352370555123E-4</v>
      </c>
      <c r="G128" s="154">
        <v>6.4604590931885697E-3</v>
      </c>
      <c r="H128" s="132">
        <f t="shared" si="225"/>
        <v>4.6045909318856958E-4</v>
      </c>
      <c r="I128" s="132">
        <f t="shared" si="206"/>
        <v>4.6045909318856958E-4</v>
      </c>
      <c r="J128" s="154">
        <v>1.3293844517342612E-2</v>
      </c>
      <c r="K128" s="132">
        <f t="shared" si="226"/>
        <v>7.2938445173426122E-3</v>
      </c>
      <c r="L128" s="132">
        <f t="shared" si="207"/>
        <v>7.2938445173426122E-3</v>
      </c>
      <c r="M128" s="154">
        <v>5.7848859531224265E-3</v>
      </c>
      <c r="N128" s="132">
        <f t="shared" si="227"/>
        <v>-2.1511404687757363E-4</v>
      </c>
      <c r="O128" s="132">
        <f t="shared" si="208"/>
        <v>-2.1511404687757363E-4</v>
      </c>
      <c r="P128" s="154">
        <v>4.7114671499236226E-3</v>
      </c>
      <c r="Q128" s="132">
        <f t="shared" si="228"/>
        <v>-1.2885328500763776E-3</v>
      </c>
      <c r="R128" s="132">
        <f t="shared" si="229"/>
        <v>-1.2885328500763776E-3</v>
      </c>
      <c r="S128" s="154">
        <v>7.6103467748244932E-3</v>
      </c>
      <c r="T128" s="132">
        <f t="shared" si="230"/>
        <v>1.6103467748244931E-3</v>
      </c>
      <c r="U128" s="132">
        <f t="shared" si="231"/>
        <v>1.6103467748244931E-3</v>
      </c>
      <c r="V128" s="154">
        <v>6.7022235237055514E-3</v>
      </c>
      <c r="W128" s="132">
        <f t="shared" si="232"/>
        <v>7.0222352370555123E-4</v>
      </c>
      <c r="X128" s="132">
        <f t="shared" si="209"/>
        <v>7.0222352370555123E-4</v>
      </c>
      <c r="Y128" s="154">
        <v>6.4604590931885697E-3</v>
      </c>
      <c r="Z128" s="132">
        <f t="shared" si="233"/>
        <v>4.6045909318856958E-4</v>
      </c>
      <c r="AA128" s="132">
        <f t="shared" si="210"/>
        <v>4.6045909318856958E-4</v>
      </c>
      <c r="AB128" s="154">
        <v>1.3293844517342612E-2</v>
      </c>
      <c r="AC128" s="132">
        <f t="shared" si="234"/>
        <v>7.2938445173426122E-3</v>
      </c>
      <c r="AD128" s="132">
        <f t="shared" si="211"/>
        <v>7.2938445173426122E-3</v>
      </c>
      <c r="AE128" s="154">
        <v>5.7848859531224265E-3</v>
      </c>
      <c r="AF128" s="132">
        <f t="shared" si="235"/>
        <v>-2.1511404687757363E-4</v>
      </c>
      <c r="AG128" s="132">
        <f t="shared" si="212"/>
        <v>-2.1511404687757363E-4</v>
      </c>
      <c r="AH128" s="154">
        <v>4.7114671499236226E-3</v>
      </c>
      <c r="AI128" s="132">
        <f t="shared" si="236"/>
        <v>-1.2885328500763776E-3</v>
      </c>
      <c r="AJ128" s="132">
        <f t="shared" si="237"/>
        <v>-1.2885328500763776E-3</v>
      </c>
      <c r="AK128" s="154">
        <v>7.6103467748244932E-3</v>
      </c>
      <c r="AL128" s="132">
        <f t="shared" si="238"/>
        <v>1.6103467748244931E-3</v>
      </c>
      <c r="AM128" s="132">
        <f t="shared" si="239"/>
        <v>1.6103467748244931E-3</v>
      </c>
      <c r="AN128" s="154"/>
      <c r="AO128" s="132">
        <f t="shared" si="240"/>
        <v>-6.0000000000000001E-3</v>
      </c>
      <c r="AP128" s="132">
        <f t="shared" si="213"/>
        <v>-6.0000000000000001E-3</v>
      </c>
      <c r="AQ128" s="154"/>
      <c r="AR128" s="132">
        <f t="shared" si="241"/>
        <v>-6.0000000000000001E-3</v>
      </c>
      <c r="AS128" s="132">
        <f t="shared" si="214"/>
        <v>-6.0000000000000001E-3</v>
      </c>
      <c r="AT128" s="154"/>
      <c r="AU128" s="132">
        <f t="shared" si="242"/>
        <v>-6.0000000000000001E-3</v>
      </c>
      <c r="AV128" s="132">
        <f t="shared" si="215"/>
        <v>-6.0000000000000001E-3</v>
      </c>
      <c r="AW128" s="154"/>
      <c r="AX128" s="132">
        <f t="shared" si="243"/>
        <v>-6.0000000000000001E-3</v>
      </c>
      <c r="AY128" s="132">
        <f t="shared" si="216"/>
        <v>-6.0000000000000001E-3</v>
      </c>
      <c r="AZ128" s="154"/>
      <c r="BA128" s="132">
        <f t="shared" si="244"/>
        <v>-6.0000000000000001E-3</v>
      </c>
      <c r="BB128" s="132">
        <f t="shared" si="245"/>
        <v>-6.0000000000000001E-3</v>
      </c>
      <c r="BC128" s="154"/>
      <c r="BD128" s="132">
        <f t="shared" si="246"/>
        <v>-6.0000000000000001E-3</v>
      </c>
      <c r="BE128" s="132">
        <f t="shared" si="247"/>
        <v>-6.0000000000000001E-3</v>
      </c>
      <c r="BF128" s="154"/>
      <c r="BG128" s="132">
        <f t="shared" si="248"/>
        <v>-6.0000000000000001E-3</v>
      </c>
      <c r="BH128" s="132">
        <f t="shared" si="217"/>
        <v>-6.0000000000000001E-3</v>
      </c>
      <c r="BI128" s="154"/>
      <c r="BJ128" s="132">
        <f t="shared" si="249"/>
        <v>-6.0000000000000001E-3</v>
      </c>
      <c r="BK128" s="132">
        <f t="shared" si="218"/>
        <v>-6.0000000000000001E-3</v>
      </c>
      <c r="BL128" s="154"/>
      <c r="BM128" s="132">
        <f t="shared" si="250"/>
        <v>-6.0000000000000001E-3</v>
      </c>
      <c r="BN128" s="132">
        <f t="shared" si="219"/>
        <v>-6.0000000000000001E-3</v>
      </c>
      <c r="BO128" s="154"/>
      <c r="BP128" s="132">
        <f t="shared" si="251"/>
        <v>-6.0000000000000001E-3</v>
      </c>
      <c r="BQ128" s="132">
        <f t="shared" si="252"/>
        <v>-6.0000000000000001E-3</v>
      </c>
      <c r="BR128" s="154"/>
      <c r="BS128" s="132">
        <f t="shared" si="253"/>
        <v>-6.0000000000000001E-3</v>
      </c>
      <c r="BT128" s="132">
        <f t="shared" si="254"/>
        <v>-6.0000000000000001E-3</v>
      </c>
      <c r="BU128" s="154"/>
      <c r="BV128" s="132">
        <f t="shared" si="255"/>
        <v>-6.0000000000000001E-3</v>
      </c>
      <c r="BW128" s="132">
        <f t="shared" si="256"/>
        <v>-6.0000000000000001E-3</v>
      </c>
      <c r="BY128" s="132"/>
      <c r="BZ128" s="132"/>
      <c r="CA128" s="132"/>
      <c r="CB128" s="132"/>
    </row>
    <row r="129" spans="1:80">
      <c r="A129" s="144" t="s">
        <v>163</v>
      </c>
      <c r="B129" s="65">
        <f>B130</f>
        <v>-6.0000000000000001E-3</v>
      </c>
      <c r="C129" s="65">
        <f>C130</f>
        <v>-6.0000000000000001E-3</v>
      </c>
      <c r="D129" s="154">
        <v>6.6182564742709754E-2</v>
      </c>
      <c r="E129" s="132">
        <f t="shared" si="224"/>
        <v>6.0182564742709756E-2</v>
      </c>
      <c r="F129" s="132">
        <f t="shared" si="205"/>
        <v>6.0182564742709756E-2</v>
      </c>
      <c r="G129" s="154">
        <v>6.2195077733775403E-2</v>
      </c>
      <c r="H129" s="132">
        <f t="shared" si="225"/>
        <v>5.6195077733775405E-2</v>
      </c>
      <c r="I129" s="132">
        <f t="shared" si="206"/>
        <v>5.6195077733775405E-2</v>
      </c>
      <c r="J129" s="154">
        <v>4.3225461282349449E-2</v>
      </c>
      <c r="K129" s="132">
        <f t="shared" si="226"/>
        <v>3.7225461282349451E-2</v>
      </c>
      <c r="L129" s="132">
        <f t="shared" si="207"/>
        <v>3.7225461282349451E-2</v>
      </c>
      <c r="M129" s="154">
        <v>5.2749964549518823E-2</v>
      </c>
      <c r="N129" s="132">
        <f t="shared" si="227"/>
        <v>4.6749964549518824E-2</v>
      </c>
      <c r="O129" s="132">
        <f t="shared" si="208"/>
        <v>4.6749964549518824E-2</v>
      </c>
      <c r="P129" s="154">
        <v>4.4122995866531005E-2</v>
      </c>
      <c r="Q129" s="132">
        <f t="shared" si="228"/>
        <v>3.8122995866531006E-2</v>
      </c>
      <c r="R129" s="132">
        <f t="shared" si="229"/>
        <v>3.8122995866531006E-2</v>
      </c>
      <c r="S129" s="154">
        <v>6.8420151624420111E-2</v>
      </c>
      <c r="T129" s="132">
        <f t="shared" si="230"/>
        <v>6.2420151624420113E-2</v>
      </c>
      <c r="U129" s="132">
        <f t="shared" si="231"/>
        <v>6.2420151624420113E-2</v>
      </c>
      <c r="V129" s="154">
        <v>6.6182564742709754E-2</v>
      </c>
      <c r="W129" s="132">
        <f t="shared" si="232"/>
        <v>6.0182564742709756E-2</v>
      </c>
      <c r="X129" s="132">
        <f t="shared" si="209"/>
        <v>6.0182564742709756E-2</v>
      </c>
      <c r="Y129" s="154">
        <v>6.2195077733775403E-2</v>
      </c>
      <c r="Z129" s="132">
        <f t="shared" si="233"/>
        <v>5.6195077733775405E-2</v>
      </c>
      <c r="AA129" s="132">
        <f t="shared" si="210"/>
        <v>5.6195077733775405E-2</v>
      </c>
      <c r="AB129" s="154">
        <v>4.3225461282349449E-2</v>
      </c>
      <c r="AC129" s="132">
        <f t="shared" si="234"/>
        <v>3.7225461282349451E-2</v>
      </c>
      <c r="AD129" s="132">
        <f t="shared" si="211"/>
        <v>3.7225461282349451E-2</v>
      </c>
      <c r="AE129" s="154">
        <v>5.2749964549518823E-2</v>
      </c>
      <c r="AF129" s="132">
        <f t="shared" si="235"/>
        <v>4.6749964549518824E-2</v>
      </c>
      <c r="AG129" s="132">
        <f t="shared" si="212"/>
        <v>4.6749964549518824E-2</v>
      </c>
      <c r="AH129" s="154">
        <v>4.4122995866531005E-2</v>
      </c>
      <c r="AI129" s="132">
        <f t="shared" si="236"/>
        <v>3.8122995866531006E-2</v>
      </c>
      <c r="AJ129" s="132">
        <f t="shared" si="237"/>
        <v>3.8122995866531006E-2</v>
      </c>
      <c r="AK129" s="154">
        <v>6.8420151624420111E-2</v>
      </c>
      <c r="AL129" s="132">
        <f t="shared" si="238"/>
        <v>6.2420151624420113E-2</v>
      </c>
      <c r="AM129" s="132">
        <f t="shared" si="239"/>
        <v>6.2420151624420113E-2</v>
      </c>
      <c r="AN129" s="154"/>
      <c r="AO129" s="132">
        <f t="shared" si="240"/>
        <v>-6.0000000000000001E-3</v>
      </c>
      <c r="AP129" s="132">
        <f t="shared" si="213"/>
        <v>-6.0000000000000001E-3</v>
      </c>
      <c r="AQ129" s="154"/>
      <c r="AR129" s="132">
        <f t="shared" si="241"/>
        <v>-6.0000000000000001E-3</v>
      </c>
      <c r="AS129" s="132">
        <f t="shared" si="214"/>
        <v>-6.0000000000000001E-3</v>
      </c>
      <c r="AT129" s="154"/>
      <c r="AU129" s="132">
        <f t="shared" si="242"/>
        <v>-6.0000000000000001E-3</v>
      </c>
      <c r="AV129" s="132">
        <f t="shared" si="215"/>
        <v>-6.0000000000000001E-3</v>
      </c>
      <c r="AW129" s="154"/>
      <c r="AX129" s="132">
        <f t="shared" si="243"/>
        <v>-6.0000000000000001E-3</v>
      </c>
      <c r="AY129" s="132">
        <f t="shared" si="216"/>
        <v>-6.0000000000000001E-3</v>
      </c>
      <c r="AZ129" s="154"/>
      <c r="BA129" s="132">
        <f t="shared" si="244"/>
        <v>-6.0000000000000001E-3</v>
      </c>
      <c r="BB129" s="132">
        <f t="shared" si="245"/>
        <v>-6.0000000000000001E-3</v>
      </c>
      <c r="BC129" s="154"/>
      <c r="BD129" s="132">
        <f t="shared" si="246"/>
        <v>-6.0000000000000001E-3</v>
      </c>
      <c r="BE129" s="132">
        <f t="shared" si="247"/>
        <v>-6.0000000000000001E-3</v>
      </c>
      <c r="BF129" s="154"/>
      <c r="BG129" s="132">
        <f t="shared" si="248"/>
        <v>-6.0000000000000001E-3</v>
      </c>
      <c r="BH129" s="132">
        <f t="shared" si="217"/>
        <v>-6.0000000000000001E-3</v>
      </c>
      <c r="BI129" s="154"/>
      <c r="BJ129" s="132">
        <f t="shared" si="249"/>
        <v>-6.0000000000000001E-3</v>
      </c>
      <c r="BK129" s="132">
        <f t="shared" si="218"/>
        <v>-6.0000000000000001E-3</v>
      </c>
      <c r="BL129" s="154"/>
      <c r="BM129" s="132">
        <f t="shared" si="250"/>
        <v>-6.0000000000000001E-3</v>
      </c>
      <c r="BN129" s="132">
        <f t="shared" si="219"/>
        <v>-6.0000000000000001E-3</v>
      </c>
      <c r="BO129" s="154"/>
      <c r="BP129" s="132">
        <f t="shared" si="251"/>
        <v>-6.0000000000000001E-3</v>
      </c>
      <c r="BQ129" s="132">
        <f t="shared" si="252"/>
        <v>-6.0000000000000001E-3</v>
      </c>
      <c r="BR129" s="154"/>
      <c r="BS129" s="132">
        <f t="shared" si="253"/>
        <v>-6.0000000000000001E-3</v>
      </c>
      <c r="BT129" s="132">
        <f t="shared" si="254"/>
        <v>-6.0000000000000001E-3</v>
      </c>
      <c r="BU129" s="154"/>
      <c r="BV129" s="132">
        <f t="shared" si="255"/>
        <v>-6.0000000000000001E-3</v>
      </c>
      <c r="BW129" s="132">
        <f t="shared" si="256"/>
        <v>-6.0000000000000001E-3</v>
      </c>
      <c r="BY129" s="132"/>
      <c r="BZ129" s="132"/>
      <c r="CA129" s="132"/>
      <c r="CB129" s="132"/>
    </row>
    <row r="130" spans="1:80">
      <c r="A130" s="89" t="s">
        <v>70</v>
      </c>
      <c r="B130" s="69">
        <f>B47</f>
        <v>-6.0000000000000001E-3</v>
      </c>
      <c r="C130" s="69">
        <f>C47</f>
        <v>-6.0000000000000001E-3</v>
      </c>
      <c r="D130" s="155">
        <v>7.2884788266415312E-2</v>
      </c>
      <c r="E130" s="132">
        <f t="shared" si="224"/>
        <v>6.6884788266415307E-2</v>
      </c>
      <c r="F130" s="132">
        <f t="shared" si="205"/>
        <v>6.6884788266415307E-2</v>
      </c>
      <c r="G130" s="155">
        <v>6.8655536826963973E-2</v>
      </c>
      <c r="H130" s="132">
        <f t="shared" si="225"/>
        <v>6.2655536826963967E-2</v>
      </c>
      <c r="I130" s="132">
        <f t="shared" si="206"/>
        <v>6.2655536826963967E-2</v>
      </c>
      <c r="J130" s="155">
        <v>5.6519305799692061E-2</v>
      </c>
      <c r="K130" s="132">
        <f t="shared" si="226"/>
        <v>5.0519305799692063E-2</v>
      </c>
      <c r="L130" s="132">
        <f t="shared" si="207"/>
        <v>5.0519305799692063E-2</v>
      </c>
      <c r="M130" s="155">
        <v>5.8534850502641247E-2</v>
      </c>
      <c r="N130" s="132">
        <f t="shared" si="227"/>
        <v>5.2534850502641249E-2</v>
      </c>
      <c r="O130" s="132">
        <f t="shared" si="208"/>
        <v>5.2534850502641249E-2</v>
      </c>
      <c r="P130" s="155">
        <v>4.8834463016454624E-2</v>
      </c>
      <c r="Q130" s="132">
        <f t="shared" si="228"/>
        <v>4.2834463016454626E-2</v>
      </c>
      <c r="R130" s="132">
        <f t="shared" si="229"/>
        <v>4.2834463016454626E-2</v>
      </c>
      <c r="S130" s="155">
        <v>7.6030498399244612E-2</v>
      </c>
      <c r="T130" s="132">
        <f t="shared" si="230"/>
        <v>7.0030498399244606E-2</v>
      </c>
      <c r="U130" s="132">
        <f t="shared" si="231"/>
        <v>7.0030498399244606E-2</v>
      </c>
      <c r="V130" s="155">
        <v>7.2884788266415312E-2</v>
      </c>
      <c r="W130" s="132">
        <f t="shared" si="232"/>
        <v>6.6884788266415307E-2</v>
      </c>
      <c r="X130" s="132">
        <f t="shared" si="209"/>
        <v>6.6884788266415307E-2</v>
      </c>
      <c r="Y130" s="155">
        <v>6.8655536826963973E-2</v>
      </c>
      <c r="Z130" s="132">
        <f t="shared" si="233"/>
        <v>6.2655536826963967E-2</v>
      </c>
      <c r="AA130" s="132">
        <f t="shared" si="210"/>
        <v>6.2655536826963967E-2</v>
      </c>
      <c r="AB130" s="155">
        <v>5.6519305799692061E-2</v>
      </c>
      <c r="AC130" s="132">
        <f t="shared" si="234"/>
        <v>5.0519305799692063E-2</v>
      </c>
      <c r="AD130" s="132">
        <f t="shared" si="211"/>
        <v>5.0519305799692063E-2</v>
      </c>
      <c r="AE130" s="155">
        <v>5.8534850502641247E-2</v>
      </c>
      <c r="AF130" s="132">
        <f t="shared" si="235"/>
        <v>5.2534850502641249E-2</v>
      </c>
      <c r="AG130" s="132">
        <f t="shared" si="212"/>
        <v>5.2534850502641249E-2</v>
      </c>
      <c r="AH130" s="155">
        <v>4.8834463016454624E-2</v>
      </c>
      <c r="AI130" s="132">
        <f t="shared" si="236"/>
        <v>4.2834463016454626E-2</v>
      </c>
      <c r="AJ130" s="132">
        <f t="shared" si="237"/>
        <v>4.2834463016454626E-2</v>
      </c>
      <c r="AK130" s="155">
        <v>7.6030498399244612E-2</v>
      </c>
      <c r="AL130" s="132">
        <f t="shared" si="238"/>
        <v>7.0030498399244606E-2</v>
      </c>
      <c r="AM130" s="132">
        <f t="shared" si="239"/>
        <v>7.0030498399244606E-2</v>
      </c>
      <c r="AN130" s="155"/>
      <c r="AO130" s="132">
        <f t="shared" si="240"/>
        <v>-6.0000000000000001E-3</v>
      </c>
      <c r="AP130" s="132">
        <f t="shared" si="213"/>
        <v>-6.0000000000000001E-3</v>
      </c>
      <c r="AQ130" s="155"/>
      <c r="AR130" s="132">
        <f t="shared" si="241"/>
        <v>-6.0000000000000001E-3</v>
      </c>
      <c r="AS130" s="132">
        <f t="shared" si="214"/>
        <v>-6.0000000000000001E-3</v>
      </c>
      <c r="AT130" s="155"/>
      <c r="AU130" s="132">
        <f t="shared" si="242"/>
        <v>-6.0000000000000001E-3</v>
      </c>
      <c r="AV130" s="132">
        <f t="shared" si="215"/>
        <v>-6.0000000000000001E-3</v>
      </c>
      <c r="AW130" s="155"/>
      <c r="AX130" s="132">
        <f t="shared" si="243"/>
        <v>-6.0000000000000001E-3</v>
      </c>
      <c r="AY130" s="132">
        <f t="shared" si="216"/>
        <v>-6.0000000000000001E-3</v>
      </c>
      <c r="AZ130" s="155"/>
      <c r="BA130" s="132">
        <f t="shared" si="244"/>
        <v>-6.0000000000000001E-3</v>
      </c>
      <c r="BB130" s="132">
        <f t="shared" si="245"/>
        <v>-6.0000000000000001E-3</v>
      </c>
      <c r="BC130" s="155"/>
      <c r="BD130" s="132">
        <f t="shared" si="246"/>
        <v>-6.0000000000000001E-3</v>
      </c>
      <c r="BE130" s="132">
        <f t="shared" si="247"/>
        <v>-6.0000000000000001E-3</v>
      </c>
      <c r="BF130" s="155"/>
      <c r="BG130" s="132">
        <f t="shared" si="248"/>
        <v>-6.0000000000000001E-3</v>
      </c>
      <c r="BH130" s="132">
        <f t="shared" si="217"/>
        <v>-6.0000000000000001E-3</v>
      </c>
      <c r="BI130" s="155"/>
      <c r="BJ130" s="132">
        <f t="shared" si="249"/>
        <v>-6.0000000000000001E-3</v>
      </c>
      <c r="BK130" s="132">
        <f t="shared" si="218"/>
        <v>-6.0000000000000001E-3</v>
      </c>
      <c r="BL130" s="155"/>
      <c r="BM130" s="132">
        <f t="shared" si="250"/>
        <v>-6.0000000000000001E-3</v>
      </c>
      <c r="BN130" s="132">
        <f t="shared" si="219"/>
        <v>-6.0000000000000001E-3</v>
      </c>
      <c r="BO130" s="155"/>
      <c r="BP130" s="132">
        <f t="shared" si="251"/>
        <v>-6.0000000000000001E-3</v>
      </c>
      <c r="BQ130" s="132">
        <f t="shared" si="252"/>
        <v>-6.0000000000000001E-3</v>
      </c>
      <c r="BR130" s="155"/>
      <c r="BS130" s="132">
        <f t="shared" si="253"/>
        <v>-6.0000000000000001E-3</v>
      </c>
      <c r="BT130" s="132">
        <f t="shared" si="254"/>
        <v>-6.0000000000000001E-3</v>
      </c>
      <c r="BU130" s="155"/>
      <c r="BV130" s="132">
        <f t="shared" si="255"/>
        <v>-6.0000000000000001E-3</v>
      </c>
      <c r="BW130" s="132">
        <f t="shared" si="256"/>
        <v>-6.0000000000000001E-3</v>
      </c>
      <c r="BY130" s="132"/>
      <c r="BZ130" s="132"/>
      <c r="CA130" s="132"/>
      <c r="CB130" s="132"/>
    </row>
    <row r="131" spans="1:80">
      <c r="A131" s="144" t="s">
        <v>164</v>
      </c>
      <c r="B131" s="65">
        <f t="shared" ref="B131:C135" si="257">B132</f>
        <v>-2E-3</v>
      </c>
      <c r="C131" s="65">
        <f t="shared" si="257"/>
        <v>-3.0000000000000001E-3</v>
      </c>
      <c r="D131" s="154">
        <v>2.266967836558869E-3</v>
      </c>
      <c r="E131" s="132">
        <f t="shared" si="224"/>
        <v>2.6696783655886895E-4</v>
      </c>
      <c r="F131" s="132">
        <f t="shared" si="205"/>
        <v>-7.3303216344113107E-4</v>
      </c>
      <c r="G131" s="154">
        <v>1.0986090999235069E-3</v>
      </c>
      <c r="H131" s="132">
        <f t="shared" si="225"/>
        <v>-9.0139090007649312E-4</v>
      </c>
      <c r="I131" s="132">
        <f t="shared" si="206"/>
        <v>-1.9013909000764931E-3</v>
      </c>
      <c r="J131" s="154">
        <v>9.7073992892495473E-4</v>
      </c>
      <c r="K131" s="132">
        <f t="shared" si="226"/>
        <v>-1.0292600710750453E-3</v>
      </c>
      <c r="L131" s="132">
        <f t="shared" si="207"/>
        <v>-2.0292600710750453E-3</v>
      </c>
      <c r="M131" s="154">
        <v>1.291153088619877E-3</v>
      </c>
      <c r="N131" s="132">
        <f t="shared" si="227"/>
        <v>-7.0884691138012302E-4</v>
      </c>
      <c r="O131" s="132">
        <f t="shared" si="208"/>
        <v>-1.708846911380123E-3</v>
      </c>
      <c r="P131" s="154">
        <v>1.9593890427770091E-3</v>
      </c>
      <c r="Q131" s="132">
        <f t="shared" si="228"/>
        <v>-4.0610957222990927E-5</v>
      </c>
      <c r="R131" s="132">
        <f t="shared" si="229"/>
        <v>-1.0406109572229909E-3</v>
      </c>
      <c r="S131" s="154">
        <v>3.6469182069370468E-3</v>
      </c>
      <c r="T131" s="132">
        <f t="shared" si="230"/>
        <v>1.6469182069370467E-3</v>
      </c>
      <c r="U131" s="132">
        <f t="shared" si="231"/>
        <v>6.4691820693704672E-4</v>
      </c>
      <c r="V131" s="154">
        <v>2.266967836558869E-3</v>
      </c>
      <c r="W131" s="132">
        <f t="shared" si="232"/>
        <v>2.6696783655886895E-4</v>
      </c>
      <c r="X131" s="132">
        <f t="shared" si="209"/>
        <v>-7.3303216344113107E-4</v>
      </c>
      <c r="Y131" s="154">
        <v>1.0986090999235069E-3</v>
      </c>
      <c r="Z131" s="132">
        <f t="shared" si="233"/>
        <v>-9.0139090007649312E-4</v>
      </c>
      <c r="AA131" s="132">
        <f t="shared" si="210"/>
        <v>-1.9013909000764931E-3</v>
      </c>
      <c r="AB131" s="154">
        <v>9.7073992892495473E-4</v>
      </c>
      <c r="AC131" s="132">
        <f t="shared" si="234"/>
        <v>-1.0292600710750453E-3</v>
      </c>
      <c r="AD131" s="132">
        <f t="shared" si="211"/>
        <v>-2.0292600710750453E-3</v>
      </c>
      <c r="AE131" s="154">
        <v>1.291153088619877E-3</v>
      </c>
      <c r="AF131" s="132">
        <f t="shared" si="235"/>
        <v>-7.0884691138012302E-4</v>
      </c>
      <c r="AG131" s="132">
        <f t="shared" si="212"/>
        <v>-1.708846911380123E-3</v>
      </c>
      <c r="AH131" s="154">
        <v>1.9593890427770091E-3</v>
      </c>
      <c r="AI131" s="132">
        <f t="shared" si="236"/>
        <v>-4.0610957222990927E-5</v>
      </c>
      <c r="AJ131" s="132">
        <f t="shared" si="237"/>
        <v>-1.0406109572229909E-3</v>
      </c>
      <c r="AK131" s="154">
        <v>3.6469182069370468E-3</v>
      </c>
      <c r="AL131" s="132">
        <f t="shared" si="238"/>
        <v>1.6469182069370467E-3</v>
      </c>
      <c r="AM131" s="132">
        <f t="shared" si="239"/>
        <v>6.4691820693704672E-4</v>
      </c>
      <c r="AN131" s="154"/>
      <c r="AO131" s="132">
        <f t="shared" si="240"/>
        <v>-2E-3</v>
      </c>
      <c r="AP131" s="132">
        <f t="shared" si="213"/>
        <v>-3.0000000000000001E-3</v>
      </c>
      <c r="AQ131" s="154"/>
      <c r="AR131" s="132">
        <f t="shared" si="241"/>
        <v>-2E-3</v>
      </c>
      <c r="AS131" s="132">
        <f t="shared" si="214"/>
        <v>-3.0000000000000001E-3</v>
      </c>
      <c r="AT131" s="154"/>
      <c r="AU131" s="132">
        <f t="shared" si="242"/>
        <v>-2E-3</v>
      </c>
      <c r="AV131" s="132">
        <f t="shared" si="215"/>
        <v>-3.0000000000000001E-3</v>
      </c>
      <c r="AW131" s="154"/>
      <c r="AX131" s="132">
        <f t="shared" si="243"/>
        <v>-2E-3</v>
      </c>
      <c r="AY131" s="132">
        <f t="shared" si="216"/>
        <v>-3.0000000000000001E-3</v>
      </c>
      <c r="AZ131" s="154"/>
      <c r="BA131" s="132">
        <f t="shared" si="244"/>
        <v>-2E-3</v>
      </c>
      <c r="BB131" s="132">
        <f t="shared" si="245"/>
        <v>-3.0000000000000001E-3</v>
      </c>
      <c r="BC131" s="154"/>
      <c r="BD131" s="132">
        <f t="shared" si="246"/>
        <v>-2E-3</v>
      </c>
      <c r="BE131" s="132">
        <f t="shared" si="247"/>
        <v>-3.0000000000000001E-3</v>
      </c>
      <c r="BF131" s="154"/>
      <c r="BG131" s="132">
        <f t="shared" si="248"/>
        <v>-2E-3</v>
      </c>
      <c r="BH131" s="132">
        <f t="shared" si="217"/>
        <v>-3.0000000000000001E-3</v>
      </c>
      <c r="BI131" s="154"/>
      <c r="BJ131" s="132">
        <f t="shared" si="249"/>
        <v>-2E-3</v>
      </c>
      <c r="BK131" s="132">
        <f t="shared" si="218"/>
        <v>-3.0000000000000001E-3</v>
      </c>
      <c r="BL131" s="154"/>
      <c r="BM131" s="132">
        <f t="shared" si="250"/>
        <v>-2E-3</v>
      </c>
      <c r="BN131" s="132">
        <f t="shared" si="219"/>
        <v>-3.0000000000000001E-3</v>
      </c>
      <c r="BO131" s="154"/>
      <c r="BP131" s="132">
        <f t="shared" si="251"/>
        <v>-2E-3</v>
      </c>
      <c r="BQ131" s="132">
        <f t="shared" si="252"/>
        <v>-3.0000000000000001E-3</v>
      </c>
      <c r="BR131" s="154"/>
      <c r="BS131" s="132">
        <f t="shared" si="253"/>
        <v>-2E-3</v>
      </c>
      <c r="BT131" s="132">
        <f t="shared" si="254"/>
        <v>-3.0000000000000001E-3</v>
      </c>
      <c r="BU131" s="154"/>
      <c r="BV131" s="132">
        <f t="shared" si="255"/>
        <v>-2E-3</v>
      </c>
      <c r="BW131" s="132">
        <f t="shared" si="256"/>
        <v>-3.0000000000000001E-3</v>
      </c>
      <c r="BY131" s="132"/>
      <c r="BZ131" s="132"/>
      <c r="CA131" s="132"/>
      <c r="CB131" s="132"/>
    </row>
    <row r="132" spans="1:80">
      <c r="A132" s="144" t="s">
        <v>165</v>
      </c>
      <c r="B132" s="65">
        <f t="shared" si="257"/>
        <v>-2E-3</v>
      </c>
      <c r="C132" s="65">
        <f t="shared" si="257"/>
        <v>-3.0000000000000001E-3</v>
      </c>
      <c r="D132" s="154">
        <v>3.2133338392018539E-4</v>
      </c>
      <c r="E132" s="132">
        <f t="shared" si="224"/>
        <v>-1.6786666160798147E-3</v>
      </c>
      <c r="F132" s="132">
        <f t="shared" si="205"/>
        <v>-2.6786666160798145E-3</v>
      </c>
      <c r="G132" s="154">
        <v>8.4252387924618451E-4</v>
      </c>
      <c r="H132" s="132">
        <f t="shared" si="225"/>
        <v>-1.1574761207538155E-3</v>
      </c>
      <c r="I132" s="132">
        <f t="shared" si="206"/>
        <v>-2.1574761207538156E-3</v>
      </c>
      <c r="J132" s="154">
        <v>1.2332215743030067E-3</v>
      </c>
      <c r="K132" s="132">
        <f t="shared" si="226"/>
        <v>-7.6677842569699336E-4</v>
      </c>
      <c r="L132" s="132">
        <f t="shared" si="207"/>
        <v>-1.7667784256969934E-3</v>
      </c>
      <c r="M132" s="154">
        <v>4.870817040901332E-4</v>
      </c>
      <c r="N132" s="132">
        <f t="shared" si="227"/>
        <v>-1.5129182959098667E-3</v>
      </c>
      <c r="O132" s="132">
        <f t="shared" si="208"/>
        <v>-2.5129182959098668E-3</v>
      </c>
      <c r="P132" s="154">
        <v>8.9972575963633873E-4</v>
      </c>
      <c r="Q132" s="132">
        <f t="shared" si="228"/>
        <v>-1.1002742403636613E-3</v>
      </c>
      <c r="R132" s="132">
        <f t="shared" si="229"/>
        <v>-2.1002742403636613E-3</v>
      </c>
      <c r="S132" s="154">
        <v>1.1464398781365399E-4</v>
      </c>
      <c r="T132" s="132">
        <f t="shared" si="230"/>
        <v>-1.885356012186346E-3</v>
      </c>
      <c r="U132" s="132">
        <f t="shared" si="231"/>
        <v>-2.8853560121863461E-3</v>
      </c>
      <c r="V132" s="154">
        <v>3.2133338392018539E-4</v>
      </c>
      <c r="W132" s="132">
        <f t="shared" si="232"/>
        <v>-1.6786666160798147E-3</v>
      </c>
      <c r="X132" s="132">
        <f t="shared" si="209"/>
        <v>-2.6786666160798145E-3</v>
      </c>
      <c r="Y132" s="154">
        <v>8.4252387924618451E-4</v>
      </c>
      <c r="Z132" s="132">
        <f t="shared" si="233"/>
        <v>-1.1574761207538155E-3</v>
      </c>
      <c r="AA132" s="132">
        <f t="shared" si="210"/>
        <v>-2.1574761207538156E-3</v>
      </c>
      <c r="AB132" s="154">
        <v>1.2332215743030067E-3</v>
      </c>
      <c r="AC132" s="132">
        <f t="shared" si="234"/>
        <v>-7.6677842569699336E-4</v>
      </c>
      <c r="AD132" s="132">
        <f t="shared" si="211"/>
        <v>-1.7667784256969934E-3</v>
      </c>
      <c r="AE132" s="154">
        <v>4.870817040901332E-4</v>
      </c>
      <c r="AF132" s="132">
        <f t="shared" si="235"/>
        <v>-1.5129182959098667E-3</v>
      </c>
      <c r="AG132" s="132">
        <f t="shared" si="212"/>
        <v>-2.5129182959098668E-3</v>
      </c>
      <c r="AH132" s="154">
        <v>8.9972575963633873E-4</v>
      </c>
      <c r="AI132" s="132">
        <f t="shared" si="236"/>
        <v>-1.1002742403636613E-3</v>
      </c>
      <c r="AJ132" s="132">
        <f t="shared" si="237"/>
        <v>-2.1002742403636613E-3</v>
      </c>
      <c r="AK132" s="154">
        <v>1.1464398781365399E-4</v>
      </c>
      <c r="AL132" s="132">
        <f t="shared" si="238"/>
        <v>-1.885356012186346E-3</v>
      </c>
      <c r="AM132" s="132">
        <f t="shared" si="239"/>
        <v>-2.8853560121863461E-3</v>
      </c>
      <c r="AN132" s="154"/>
      <c r="AO132" s="132">
        <f t="shared" si="240"/>
        <v>-2E-3</v>
      </c>
      <c r="AP132" s="132">
        <f t="shared" si="213"/>
        <v>-3.0000000000000001E-3</v>
      </c>
      <c r="AQ132" s="154"/>
      <c r="AR132" s="132">
        <f t="shared" si="241"/>
        <v>-2E-3</v>
      </c>
      <c r="AS132" s="132">
        <f t="shared" si="214"/>
        <v>-3.0000000000000001E-3</v>
      </c>
      <c r="AT132" s="154"/>
      <c r="AU132" s="132">
        <f t="shared" si="242"/>
        <v>-2E-3</v>
      </c>
      <c r="AV132" s="132">
        <f t="shared" si="215"/>
        <v>-3.0000000000000001E-3</v>
      </c>
      <c r="AW132" s="154"/>
      <c r="AX132" s="132">
        <f t="shared" si="243"/>
        <v>-2E-3</v>
      </c>
      <c r="AY132" s="132">
        <f t="shared" si="216"/>
        <v>-3.0000000000000001E-3</v>
      </c>
      <c r="AZ132" s="154"/>
      <c r="BA132" s="132">
        <f t="shared" si="244"/>
        <v>-2E-3</v>
      </c>
      <c r="BB132" s="132">
        <f t="shared" si="245"/>
        <v>-3.0000000000000001E-3</v>
      </c>
      <c r="BC132" s="154"/>
      <c r="BD132" s="132">
        <f t="shared" si="246"/>
        <v>-2E-3</v>
      </c>
      <c r="BE132" s="132">
        <f t="shared" si="247"/>
        <v>-3.0000000000000001E-3</v>
      </c>
      <c r="BF132" s="154"/>
      <c r="BG132" s="132">
        <f t="shared" si="248"/>
        <v>-2E-3</v>
      </c>
      <c r="BH132" s="132">
        <f t="shared" si="217"/>
        <v>-3.0000000000000001E-3</v>
      </c>
      <c r="BI132" s="154"/>
      <c r="BJ132" s="132">
        <f t="shared" si="249"/>
        <v>-2E-3</v>
      </c>
      <c r="BK132" s="132">
        <f t="shared" si="218"/>
        <v>-3.0000000000000001E-3</v>
      </c>
      <c r="BL132" s="154"/>
      <c r="BM132" s="132">
        <f t="shared" si="250"/>
        <v>-2E-3</v>
      </c>
      <c r="BN132" s="132">
        <f t="shared" si="219"/>
        <v>-3.0000000000000001E-3</v>
      </c>
      <c r="BO132" s="154"/>
      <c r="BP132" s="132">
        <f t="shared" si="251"/>
        <v>-2E-3</v>
      </c>
      <c r="BQ132" s="132">
        <f t="shared" si="252"/>
        <v>-3.0000000000000001E-3</v>
      </c>
      <c r="BR132" s="154"/>
      <c r="BS132" s="132">
        <f t="shared" si="253"/>
        <v>-2E-3</v>
      </c>
      <c r="BT132" s="132">
        <f t="shared" si="254"/>
        <v>-3.0000000000000001E-3</v>
      </c>
      <c r="BU132" s="154"/>
      <c r="BV132" s="132">
        <f t="shared" si="255"/>
        <v>-2E-3</v>
      </c>
      <c r="BW132" s="132">
        <f t="shared" si="256"/>
        <v>-3.0000000000000001E-3</v>
      </c>
      <c r="BY132" s="132"/>
      <c r="BZ132" s="132"/>
      <c r="CA132" s="132"/>
      <c r="CB132" s="132"/>
    </row>
    <row r="133" spans="1:80">
      <c r="A133" s="144" t="s">
        <v>166</v>
      </c>
      <c r="B133" s="65">
        <f t="shared" si="257"/>
        <v>-2E-3</v>
      </c>
      <c r="C133" s="65">
        <f t="shared" si="257"/>
        <v>-3.0000000000000001E-3</v>
      </c>
      <c r="D133" s="154">
        <v>0</v>
      </c>
      <c r="E133" s="132">
        <f t="shared" si="224"/>
        <v>-2E-3</v>
      </c>
      <c r="F133" s="132">
        <f t="shared" si="205"/>
        <v>-3.0000000000000001E-3</v>
      </c>
      <c r="G133" s="154">
        <v>3.8360234834701535E-5</v>
      </c>
      <c r="H133" s="132">
        <f t="shared" si="225"/>
        <v>-1.9616397651652986E-3</v>
      </c>
      <c r="I133" s="132">
        <f t="shared" si="206"/>
        <v>-2.9616397651652986E-3</v>
      </c>
      <c r="J133" s="154">
        <v>4.5689760629870194E-5</v>
      </c>
      <c r="K133" s="132">
        <f t="shared" si="226"/>
        <v>-1.95431023937013E-3</v>
      </c>
      <c r="L133" s="132">
        <f t="shared" si="207"/>
        <v>-2.95431023937013E-3</v>
      </c>
      <c r="M133" s="154">
        <v>0</v>
      </c>
      <c r="N133" s="132">
        <f t="shared" si="227"/>
        <v>-2E-3</v>
      </c>
      <c r="O133" s="132">
        <f t="shared" si="208"/>
        <v>-3.0000000000000001E-3</v>
      </c>
      <c r="P133" s="154">
        <v>0</v>
      </c>
      <c r="Q133" s="132">
        <f t="shared" si="228"/>
        <v>-2E-3</v>
      </c>
      <c r="R133" s="132">
        <f t="shared" si="229"/>
        <v>-3.0000000000000001E-3</v>
      </c>
      <c r="S133" s="154">
        <v>5.0505324361150262E-5</v>
      </c>
      <c r="T133" s="132">
        <f t="shared" si="230"/>
        <v>-1.9494946756388497E-3</v>
      </c>
      <c r="U133" s="132">
        <f t="shared" si="231"/>
        <v>-2.94949467563885E-3</v>
      </c>
      <c r="V133" s="154">
        <v>0</v>
      </c>
      <c r="W133" s="132">
        <f t="shared" si="232"/>
        <v>-2E-3</v>
      </c>
      <c r="X133" s="132">
        <f t="shared" si="209"/>
        <v>-3.0000000000000001E-3</v>
      </c>
      <c r="Y133" s="154">
        <v>3.8360234834701535E-5</v>
      </c>
      <c r="Z133" s="132">
        <f t="shared" si="233"/>
        <v>-1.9616397651652986E-3</v>
      </c>
      <c r="AA133" s="132">
        <f t="shared" si="210"/>
        <v>-2.9616397651652986E-3</v>
      </c>
      <c r="AB133" s="154">
        <v>4.5689760629870194E-5</v>
      </c>
      <c r="AC133" s="132">
        <f t="shared" si="234"/>
        <v>-1.95431023937013E-3</v>
      </c>
      <c r="AD133" s="132">
        <f t="shared" si="211"/>
        <v>-2.95431023937013E-3</v>
      </c>
      <c r="AE133" s="154">
        <v>0</v>
      </c>
      <c r="AF133" s="132">
        <f t="shared" si="235"/>
        <v>-2E-3</v>
      </c>
      <c r="AG133" s="132">
        <f t="shared" si="212"/>
        <v>-3.0000000000000001E-3</v>
      </c>
      <c r="AH133" s="154">
        <v>0</v>
      </c>
      <c r="AI133" s="132">
        <f t="shared" si="236"/>
        <v>-2E-3</v>
      </c>
      <c r="AJ133" s="132">
        <f t="shared" si="237"/>
        <v>-3.0000000000000001E-3</v>
      </c>
      <c r="AK133" s="154">
        <v>5.0505324361150262E-5</v>
      </c>
      <c r="AL133" s="132">
        <f t="shared" si="238"/>
        <v>-1.9494946756388497E-3</v>
      </c>
      <c r="AM133" s="132">
        <f t="shared" si="239"/>
        <v>-2.94949467563885E-3</v>
      </c>
      <c r="AN133" s="154"/>
      <c r="AO133" s="132">
        <f t="shared" si="240"/>
        <v>-2E-3</v>
      </c>
      <c r="AP133" s="132">
        <f t="shared" si="213"/>
        <v>-3.0000000000000001E-3</v>
      </c>
      <c r="AQ133" s="154"/>
      <c r="AR133" s="132">
        <f t="shared" si="241"/>
        <v>-2E-3</v>
      </c>
      <c r="AS133" s="132">
        <f t="shared" si="214"/>
        <v>-3.0000000000000001E-3</v>
      </c>
      <c r="AT133" s="154"/>
      <c r="AU133" s="132">
        <f t="shared" si="242"/>
        <v>-2E-3</v>
      </c>
      <c r="AV133" s="132">
        <f t="shared" si="215"/>
        <v>-3.0000000000000001E-3</v>
      </c>
      <c r="AW133" s="154"/>
      <c r="AX133" s="132">
        <f t="shared" si="243"/>
        <v>-2E-3</v>
      </c>
      <c r="AY133" s="132">
        <f t="shared" si="216"/>
        <v>-3.0000000000000001E-3</v>
      </c>
      <c r="AZ133" s="154"/>
      <c r="BA133" s="132">
        <f t="shared" si="244"/>
        <v>-2E-3</v>
      </c>
      <c r="BB133" s="132">
        <f t="shared" si="245"/>
        <v>-3.0000000000000001E-3</v>
      </c>
      <c r="BC133" s="154"/>
      <c r="BD133" s="132">
        <f t="shared" si="246"/>
        <v>-2E-3</v>
      </c>
      <c r="BE133" s="132">
        <f t="shared" si="247"/>
        <v>-3.0000000000000001E-3</v>
      </c>
      <c r="BF133" s="154"/>
      <c r="BG133" s="132">
        <f t="shared" si="248"/>
        <v>-2E-3</v>
      </c>
      <c r="BH133" s="132">
        <f t="shared" si="217"/>
        <v>-3.0000000000000001E-3</v>
      </c>
      <c r="BI133" s="154"/>
      <c r="BJ133" s="132">
        <f t="shared" si="249"/>
        <v>-2E-3</v>
      </c>
      <c r="BK133" s="132">
        <f t="shared" si="218"/>
        <v>-3.0000000000000001E-3</v>
      </c>
      <c r="BL133" s="154"/>
      <c r="BM133" s="132">
        <f t="shared" si="250"/>
        <v>-2E-3</v>
      </c>
      <c r="BN133" s="132">
        <f t="shared" si="219"/>
        <v>-3.0000000000000001E-3</v>
      </c>
      <c r="BO133" s="154"/>
      <c r="BP133" s="132">
        <f t="shared" si="251"/>
        <v>-2E-3</v>
      </c>
      <c r="BQ133" s="132">
        <f t="shared" si="252"/>
        <v>-3.0000000000000001E-3</v>
      </c>
      <c r="BR133" s="154"/>
      <c r="BS133" s="132">
        <f t="shared" si="253"/>
        <v>-2E-3</v>
      </c>
      <c r="BT133" s="132">
        <f t="shared" si="254"/>
        <v>-3.0000000000000001E-3</v>
      </c>
      <c r="BU133" s="154"/>
      <c r="BV133" s="132">
        <f t="shared" si="255"/>
        <v>-2E-3</v>
      </c>
      <c r="BW133" s="132">
        <f t="shared" si="256"/>
        <v>-3.0000000000000001E-3</v>
      </c>
      <c r="BY133" s="132"/>
      <c r="BZ133" s="132"/>
      <c r="CA133" s="132"/>
      <c r="CB133" s="132"/>
    </row>
    <row r="134" spans="1:80">
      <c r="A134" s="144" t="s">
        <v>167</v>
      </c>
      <c r="B134" s="65">
        <f t="shared" si="257"/>
        <v>-2E-3</v>
      </c>
      <c r="C134" s="65">
        <f t="shared" si="257"/>
        <v>-3.0000000000000001E-3</v>
      </c>
      <c r="D134" s="154">
        <v>7.3297498604853813E-4</v>
      </c>
      <c r="E134" s="132">
        <f t="shared" si="224"/>
        <v>-1.2670250139514619E-3</v>
      </c>
      <c r="F134" s="132">
        <f t="shared" si="205"/>
        <v>-2.2670250139514622E-3</v>
      </c>
      <c r="G134" s="154">
        <v>1.2602826010761532E-3</v>
      </c>
      <c r="H134" s="132">
        <f t="shared" si="225"/>
        <v>-7.3971739892384684E-4</v>
      </c>
      <c r="I134" s="132">
        <f t="shared" si="206"/>
        <v>-1.7397173989238469E-3</v>
      </c>
      <c r="J134" s="154">
        <v>2.4464790009994129E-3</v>
      </c>
      <c r="K134" s="132">
        <f t="shared" si="226"/>
        <v>4.4647900099941285E-4</v>
      </c>
      <c r="L134" s="132">
        <f t="shared" si="207"/>
        <v>-5.5352099900058717E-4</v>
      </c>
      <c r="M134" s="154">
        <v>6.3854794829132193E-4</v>
      </c>
      <c r="N134" s="132">
        <f t="shared" si="227"/>
        <v>-1.3614520517086781E-3</v>
      </c>
      <c r="O134" s="132">
        <f t="shared" si="208"/>
        <v>-2.3614520517086781E-3</v>
      </c>
      <c r="P134" s="154">
        <v>4.0653360221500089E-4</v>
      </c>
      <c r="Q134" s="132">
        <f t="shared" si="228"/>
        <v>-1.5934663977849991E-3</v>
      </c>
      <c r="R134" s="132">
        <f t="shared" si="229"/>
        <v>-2.5934663977849994E-3</v>
      </c>
      <c r="S134" s="154">
        <v>7.3449614354666691E-4</v>
      </c>
      <c r="T134" s="132">
        <f t="shared" si="230"/>
        <v>-1.265503856453333E-3</v>
      </c>
      <c r="U134" s="132">
        <f t="shared" si="231"/>
        <v>-2.265503856453333E-3</v>
      </c>
      <c r="V134" s="154">
        <v>7.3297498604853813E-4</v>
      </c>
      <c r="W134" s="132">
        <f t="shared" si="232"/>
        <v>-1.2670250139514619E-3</v>
      </c>
      <c r="X134" s="132">
        <f t="shared" si="209"/>
        <v>-2.2670250139514622E-3</v>
      </c>
      <c r="Y134" s="154">
        <v>1.2602826010761532E-3</v>
      </c>
      <c r="Z134" s="132">
        <f t="shared" si="233"/>
        <v>-7.3971739892384684E-4</v>
      </c>
      <c r="AA134" s="132">
        <f t="shared" si="210"/>
        <v>-1.7397173989238469E-3</v>
      </c>
      <c r="AB134" s="154">
        <v>2.4464790009994129E-3</v>
      </c>
      <c r="AC134" s="132">
        <f t="shared" si="234"/>
        <v>4.4647900099941285E-4</v>
      </c>
      <c r="AD134" s="132">
        <f t="shared" si="211"/>
        <v>-5.5352099900058717E-4</v>
      </c>
      <c r="AE134" s="154">
        <v>6.3854794829132193E-4</v>
      </c>
      <c r="AF134" s="132">
        <f t="shared" si="235"/>
        <v>-1.3614520517086781E-3</v>
      </c>
      <c r="AG134" s="132">
        <f t="shared" si="212"/>
        <v>-2.3614520517086781E-3</v>
      </c>
      <c r="AH134" s="154">
        <v>4.0653360221500089E-4</v>
      </c>
      <c r="AI134" s="132">
        <f t="shared" si="236"/>
        <v>-1.5934663977849991E-3</v>
      </c>
      <c r="AJ134" s="132">
        <f t="shared" si="237"/>
        <v>-2.5934663977849994E-3</v>
      </c>
      <c r="AK134" s="154">
        <v>7.3449614354666691E-4</v>
      </c>
      <c r="AL134" s="132">
        <f t="shared" si="238"/>
        <v>-1.265503856453333E-3</v>
      </c>
      <c r="AM134" s="132">
        <f t="shared" si="239"/>
        <v>-2.265503856453333E-3</v>
      </c>
      <c r="AN134" s="154"/>
      <c r="AO134" s="132">
        <f t="shared" si="240"/>
        <v>-2E-3</v>
      </c>
      <c r="AP134" s="132">
        <f t="shared" si="213"/>
        <v>-3.0000000000000001E-3</v>
      </c>
      <c r="AQ134" s="154"/>
      <c r="AR134" s="132">
        <f t="shared" si="241"/>
        <v>-2E-3</v>
      </c>
      <c r="AS134" s="132">
        <f t="shared" si="214"/>
        <v>-3.0000000000000001E-3</v>
      </c>
      <c r="AT134" s="154"/>
      <c r="AU134" s="132">
        <f t="shared" si="242"/>
        <v>-2E-3</v>
      </c>
      <c r="AV134" s="132">
        <f t="shared" si="215"/>
        <v>-3.0000000000000001E-3</v>
      </c>
      <c r="AW134" s="154"/>
      <c r="AX134" s="132">
        <f t="shared" si="243"/>
        <v>-2E-3</v>
      </c>
      <c r="AY134" s="132">
        <f t="shared" si="216"/>
        <v>-3.0000000000000001E-3</v>
      </c>
      <c r="AZ134" s="154"/>
      <c r="BA134" s="132">
        <f t="shared" si="244"/>
        <v>-2E-3</v>
      </c>
      <c r="BB134" s="132">
        <f t="shared" si="245"/>
        <v>-3.0000000000000001E-3</v>
      </c>
      <c r="BC134" s="154"/>
      <c r="BD134" s="132">
        <f t="shared" si="246"/>
        <v>-2E-3</v>
      </c>
      <c r="BE134" s="132">
        <f t="shared" si="247"/>
        <v>-3.0000000000000001E-3</v>
      </c>
      <c r="BF134" s="154"/>
      <c r="BG134" s="132">
        <f t="shared" si="248"/>
        <v>-2E-3</v>
      </c>
      <c r="BH134" s="132">
        <f t="shared" si="217"/>
        <v>-3.0000000000000001E-3</v>
      </c>
      <c r="BI134" s="154"/>
      <c r="BJ134" s="132">
        <f t="shared" si="249"/>
        <v>-2E-3</v>
      </c>
      <c r="BK134" s="132">
        <f t="shared" si="218"/>
        <v>-3.0000000000000001E-3</v>
      </c>
      <c r="BL134" s="154"/>
      <c r="BM134" s="132">
        <f t="shared" si="250"/>
        <v>-2E-3</v>
      </c>
      <c r="BN134" s="132">
        <f t="shared" si="219"/>
        <v>-3.0000000000000001E-3</v>
      </c>
      <c r="BO134" s="154"/>
      <c r="BP134" s="132">
        <f t="shared" si="251"/>
        <v>-2E-3</v>
      </c>
      <c r="BQ134" s="132">
        <f t="shared" si="252"/>
        <v>-3.0000000000000001E-3</v>
      </c>
      <c r="BR134" s="154"/>
      <c r="BS134" s="132">
        <f t="shared" si="253"/>
        <v>-2E-3</v>
      </c>
      <c r="BT134" s="132">
        <f t="shared" si="254"/>
        <v>-3.0000000000000001E-3</v>
      </c>
      <c r="BU134" s="154"/>
      <c r="BV134" s="132">
        <f t="shared" si="255"/>
        <v>-2E-3</v>
      </c>
      <c r="BW134" s="132">
        <f t="shared" si="256"/>
        <v>-3.0000000000000001E-3</v>
      </c>
      <c r="BY134" s="132"/>
      <c r="BZ134" s="132"/>
      <c r="CA134" s="132"/>
      <c r="CB134" s="132"/>
    </row>
    <row r="135" spans="1:80">
      <c r="A135" s="144" t="s">
        <v>168</v>
      </c>
      <c r="B135" s="65">
        <f t="shared" si="257"/>
        <v>-2E-3</v>
      </c>
      <c r="C135" s="65">
        <f t="shared" si="257"/>
        <v>-3.0000000000000001E-3</v>
      </c>
      <c r="D135" s="154">
        <v>5.6268966729704304E-4</v>
      </c>
      <c r="E135" s="132">
        <f t="shared" si="224"/>
        <v>-1.437310332702957E-3</v>
      </c>
      <c r="F135" s="132">
        <f t="shared" si="205"/>
        <v>-2.437310332702957E-3</v>
      </c>
      <c r="G135" s="154">
        <v>5.0341239687183657E-4</v>
      </c>
      <c r="H135" s="132">
        <f t="shared" si="225"/>
        <v>-1.4965876031281635E-3</v>
      </c>
      <c r="I135" s="132">
        <f t="shared" si="206"/>
        <v>-2.4965876031281635E-3</v>
      </c>
      <c r="J135" s="154">
        <v>1.4770789477527536E-3</v>
      </c>
      <c r="K135" s="132">
        <f t="shared" si="226"/>
        <v>-5.2292105224724644E-4</v>
      </c>
      <c r="L135" s="132">
        <f t="shared" si="207"/>
        <v>-1.5229210522472465E-3</v>
      </c>
      <c r="M135" s="154">
        <v>1.0455036577692254E-4</v>
      </c>
      <c r="N135" s="132">
        <f t="shared" si="227"/>
        <v>-1.8954496342230775E-3</v>
      </c>
      <c r="O135" s="132">
        <f t="shared" si="208"/>
        <v>-2.8954496342230777E-3</v>
      </c>
      <c r="P135" s="154">
        <v>4.4667236294002625E-5</v>
      </c>
      <c r="Q135" s="132">
        <f t="shared" si="228"/>
        <v>-1.9553327637059975E-3</v>
      </c>
      <c r="R135" s="132">
        <f t="shared" si="229"/>
        <v>-2.9553327637059975E-3</v>
      </c>
      <c r="S135" s="154">
        <v>1.1049201636310541E-3</v>
      </c>
      <c r="T135" s="132">
        <f t="shared" si="230"/>
        <v>-8.950798363689459E-4</v>
      </c>
      <c r="U135" s="132">
        <f t="shared" si="231"/>
        <v>-1.8950798363689459E-3</v>
      </c>
      <c r="V135" s="154">
        <v>5.6268966729704304E-4</v>
      </c>
      <c r="W135" s="132">
        <f t="shared" si="232"/>
        <v>-1.437310332702957E-3</v>
      </c>
      <c r="X135" s="132">
        <f t="shared" si="209"/>
        <v>-2.437310332702957E-3</v>
      </c>
      <c r="Y135" s="154">
        <v>5.0341239687183657E-4</v>
      </c>
      <c r="Z135" s="132">
        <f t="shared" si="233"/>
        <v>-1.4965876031281635E-3</v>
      </c>
      <c r="AA135" s="132">
        <f t="shared" si="210"/>
        <v>-2.4965876031281635E-3</v>
      </c>
      <c r="AB135" s="154">
        <v>1.4770789477527536E-3</v>
      </c>
      <c r="AC135" s="132">
        <f t="shared" si="234"/>
        <v>-5.2292105224724644E-4</v>
      </c>
      <c r="AD135" s="132">
        <f t="shared" si="211"/>
        <v>-1.5229210522472465E-3</v>
      </c>
      <c r="AE135" s="154">
        <v>1.0455036577692254E-4</v>
      </c>
      <c r="AF135" s="132">
        <f t="shared" si="235"/>
        <v>-1.8954496342230775E-3</v>
      </c>
      <c r="AG135" s="132">
        <f t="shared" si="212"/>
        <v>-2.8954496342230777E-3</v>
      </c>
      <c r="AH135" s="154">
        <v>4.4667236294002625E-5</v>
      </c>
      <c r="AI135" s="132">
        <f t="shared" si="236"/>
        <v>-1.9553327637059975E-3</v>
      </c>
      <c r="AJ135" s="132">
        <f t="shared" si="237"/>
        <v>-2.9553327637059975E-3</v>
      </c>
      <c r="AK135" s="154">
        <v>1.1049201636310541E-3</v>
      </c>
      <c r="AL135" s="132">
        <f t="shared" si="238"/>
        <v>-8.950798363689459E-4</v>
      </c>
      <c r="AM135" s="132">
        <f t="shared" si="239"/>
        <v>-1.8950798363689459E-3</v>
      </c>
      <c r="AN135" s="154"/>
      <c r="AO135" s="132">
        <f t="shared" si="240"/>
        <v>-2E-3</v>
      </c>
      <c r="AP135" s="132">
        <f t="shared" si="213"/>
        <v>-3.0000000000000001E-3</v>
      </c>
      <c r="AQ135" s="154"/>
      <c r="AR135" s="132">
        <f t="shared" si="241"/>
        <v>-2E-3</v>
      </c>
      <c r="AS135" s="132">
        <f t="shared" si="214"/>
        <v>-3.0000000000000001E-3</v>
      </c>
      <c r="AT135" s="154"/>
      <c r="AU135" s="132">
        <f t="shared" si="242"/>
        <v>-2E-3</v>
      </c>
      <c r="AV135" s="132">
        <f t="shared" si="215"/>
        <v>-3.0000000000000001E-3</v>
      </c>
      <c r="AW135" s="154"/>
      <c r="AX135" s="132">
        <f t="shared" si="243"/>
        <v>-2E-3</v>
      </c>
      <c r="AY135" s="132">
        <f t="shared" si="216"/>
        <v>-3.0000000000000001E-3</v>
      </c>
      <c r="AZ135" s="154"/>
      <c r="BA135" s="132">
        <f t="shared" si="244"/>
        <v>-2E-3</v>
      </c>
      <c r="BB135" s="132">
        <f t="shared" si="245"/>
        <v>-3.0000000000000001E-3</v>
      </c>
      <c r="BC135" s="154"/>
      <c r="BD135" s="132">
        <f t="shared" si="246"/>
        <v>-2E-3</v>
      </c>
      <c r="BE135" s="132">
        <f t="shared" si="247"/>
        <v>-3.0000000000000001E-3</v>
      </c>
      <c r="BF135" s="154"/>
      <c r="BG135" s="132">
        <f t="shared" si="248"/>
        <v>-2E-3</v>
      </c>
      <c r="BH135" s="132">
        <f t="shared" si="217"/>
        <v>-3.0000000000000001E-3</v>
      </c>
      <c r="BI135" s="154"/>
      <c r="BJ135" s="132">
        <f t="shared" si="249"/>
        <v>-2E-3</v>
      </c>
      <c r="BK135" s="132">
        <f t="shared" si="218"/>
        <v>-3.0000000000000001E-3</v>
      </c>
      <c r="BL135" s="154"/>
      <c r="BM135" s="132">
        <f t="shared" si="250"/>
        <v>-2E-3</v>
      </c>
      <c r="BN135" s="132">
        <f t="shared" si="219"/>
        <v>-3.0000000000000001E-3</v>
      </c>
      <c r="BO135" s="154"/>
      <c r="BP135" s="132">
        <f t="shared" si="251"/>
        <v>-2E-3</v>
      </c>
      <c r="BQ135" s="132">
        <f t="shared" si="252"/>
        <v>-3.0000000000000001E-3</v>
      </c>
      <c r="BR135" s="154"/>
      <c r="BS135" s="132">
        <f t="shared" si="253"/>
        <v>-2E-3</v>
      </c>
      <c r="BT135" s="132">
        <f t="shared" si="254"/>
        <v>-3.0000000000000001E-3</v>
      </c>
      <c r="BU135" s="154"/>
      <c r="BV135" s="132">
        <f t="shared" si="255"/>
        <v>-2E-3</v>
      </c>
      <c r="BW135" s="132">
        <f t="shared" si="256"/>
        <v>-3.0000000000000001E-3</v>
      </c>
      <c r="BY135" s="132"/>
      <c r="BZ135" s="132"/>
      <c r="CA135" s="132"/>
      <c r="CB135" s="132"/>
    </row>
    <row r="136" spans="1:80">
      <c r="A136" s="89" t="s">
        <v>71</v>
      </c>
      <c r="B136" s="69">
        <f>B48</f>
        <v>-2E-3</v>
      </c>
      <c r="C136" s="69">
        <f>C48</f>
        <v>-3.0000000000000001E-3</v>
      </c>
      <c r="D136" s="155">
        <v>3.8841439965429949E-3</v>
      </c>
      <c r="E136" s="132">
        <f t="shared" si="224"/>
        <v>1.8841439965429948E-3</v>
      </c>
      <c r="F136" s="132">
        <f t="shared" si="205"/>
        <v>8.8414399654299482E-4</v>
      </c>
      <c r="G136" s="155">
        <v>3.7431882119523829E-3</v>
      </c>
      <c r="H136" s="132">
        <f t="shared" si="225"/>
        <v>1.7431882119523828E-3</v>
      </c>
      <c r="I136" s="132">
        <f t="shared" si="206"/>
        <v>7.4318821195238282E-4</v>
      </c>
      <c r="J136" s="155">
        <v>6.173075225042169E-3</v>
      </c>
      <c r="K136" s="132">
        <f t="shared" si="226"/>
        <v>4.173075225042169E-3</v>
      </c>
      <c r="L136" s="132">
        <f t="shared" si="207"/>
        <v>3.173075225042169E-3</v>
      </c>
      <c r="M136" s="155">
        <v>2.5211573918777889E-3</v>
      </c>
      <c r="N136" s="132">
        <f t="shared" si="227"/>
        <v>5.2115739187778886E-4</v>
      </c>
      <c r="O136" s="132">
        <f t="shared" si="208"/>
        <v>-4.7884260812221116E-4</v>
      </c>
      <c r="P136" s="155">
        <v>3.3103156409223515E-3</v>
      </c>
      <c r="Q136" s="132">
        <f t="shared" si="228"/>
        <v>1.3103156409223515E-3</v>
      </c>
      <c r="R136" s="132">
        <f t="shared" si="229"/>
        <v>3.1031564092235146E-4</v>
      </c>
      <c r="S136" s="155">
        <v>5.6514838262895729E-3</v>
      </c>
      <c r="T136" s="132">
        <f t="shared" si="230"/>
        <v>3.6514838262895729E-3</v>
      </c>
      <c r="U136" s="132">
        <f t="shared" si="231"/>
        <v>2.6514838262895728E-3</v>
      </c>
      <c r="V136" s="155">
        <v>3.8841439965429949E-3</v>
      </c>
      <c r="W136" s="132">
        <f t="shared" si="232"/>
        <v>1.8841439965429948E-3</v>
      </c>
      <c r="X136" s="132">
        <f t="shared" si="209"/>
        <v>8.8414399654299482E-4</v>
      </c>
      <c r="Y136" s="155">
        <v>3.7431882119523829E-3</v>
      </c>
      <c r="Z136" s="132">
        <f t="shared" si="233"/>
        <v>1.7431882119523828E-3</v>
      </c>
      <c r="AA136" s="132">
        <f t="shared" si="210"/>
        <v>7.4318821195238282E-4</v>
      </c>
      <c r="AB136" s="155">
        <v>6.173075225042169E-3</v>
      </c>
      <c r="AC136" s="132">
        <f t="shared" si="234"/>
        <v>4.173075225042169E-3</v>
      </c>
      <c r="AD136" s="132">
        <f t="shared" si="211"/>
        <v>3.173075225042169E-3</v>
      </c>
      <c r="AE136" s="155">
        <v>2.5211573918777889E-3</v>
      </c>
      <c r="AF136" s="132">
        <f t="shared" si="235"/>
        <v>5.2115739187778886E-4</v>
      </c>
      <c r="AG136" s="132">
        <f t="shared" si="212"/>
        <v>-4.7884260812221116E-4</v>
      </c>
      <c r="AH136" s="155">
        <v>3.3103156409223515E-3</v>
      </c>
      <c r="AI136" s="132">
        <f t="shared" si="236"/>
        <v>1.3103156409223515E-3</v>
      </c>
      <c r="AJ136" s="132">
        <f t="shared" si="237"/>
        <v>3.1031564092235146E-4</v>
      </c>
      <c r="AK136" s="155">
        <v>5.6514838262895729E-3</v>
      </c>
      <c r="AL136" s="132">
        <f t="shared" si="238"/>
        <v>3.6514838262895729E-3</v>
      </c>
      <c r="AM136" s="132">
        <f t="shared" si="239"/>
        <v>2.6514838262895728E-3</v>
      </c>
      <c r="AN136" s="155"/>
      <c r="AO136" s="132">
        <f t="shared" si="240"/>
        <v>-2E-3</v>
      </c>
      <c r="AP136" s="132">
        <f t="shared" si="213"/>
        <v>-3.0000000000000001E-3</v>
      </c>
      <c r="AQ136" s="155"/>
      <c r="AR136" s="132">
        <f t="shared" si="241"/>
        <v>-2E-3</v>
      </c>
      <c r="AS136" s="132">
        <f t="shared" si="214"/>
        <v>-3.0000000000000001E-3</v>
      </c>
      <c r="AT136" s="155"/>
      <c r="AU136" s="132">
        <f t="shared" si="242"/>
        <v>-2E-3</v>
      </c>
      <c r="AV136" s="132">
        <f t="shared" si="215"/>
        <v>-3.0000000000000001E-3</v>
      </c>
      <c r="AW136" s="155"/>
      <c r="AX136" s="132">
        <f t="shared" si="243"/>
        <v>-2E-3</v>
      </c>
      <c r="AY136" s="132">
        <f t="shared" si="216"/>
        <v>-3.0000000000000001E-3</v>
      </c>
      <c r="AZ136" s="155"/>
      <c r="BA136" s="132">
        <f t="shared" si="244"/>
        <v>-2E-3</v>
      </c>
      <c r="BB136" s="132">
        <f t="shared" si="245"/>
        <v>-3.0000000000000001E-3</v>
      </c>
      <c r="BC136" s="155"/>
      <c r="BD136" s="132">
        <f t="shared" si="246"/>
        <v>-2E-3</v>
      </c>
      <c r="BE136" s="132">
        <f t="shared" si="247"/>
        <v>-3.0000000000000001E-3</v>
      </c>
      <c r="BF136" s="155"/>
      <c r="BG136" s="132">
        <f t="shared" si="248"/>
        <v>-2E-3</v>
      </c>
      <c r="BH136" s="132">
        <f t="shared" si="217"/>
        <v>-3.0000000000000001E-3</v>
      </c>
      <c r="BI136" s="155"/>
      <c r="BJ136" s="132">
        <f t="shared" si="249"/>
        <v>-2E-3</v>
      </c>
      <c r="BK136" s="132">
        <f t="shared" si="218"/>
        <v>-3.0000000000000001E-3</v>
      </c>
      <c r="BL136" s="155"/>
      <c r="BM136" s="132">
        <f t="shared" si="250"/>
        <v>-2E-3</v>
      </c>
      <c r="BN136" s="132">
        <f t="shared" si="219"/>
        <v>-3.0000000000000001E-3</v>
      </c>
      <c r="BO136" s="155"/>
      <c r="BP136" s="132">
        <f t="shared" si="251"/>
        <v>-2E-3</v>
      </c>
      <c r="BQ136" s="132">
        <f t="shared" si="252"/>
        <v>-3.0000000000000001E-3</v>
      </c>
      <c r="BR136" s="155"/>
      <c r="BS136" s="132">
        <f t="shared" si="253"/>
        <v>-2E-3</v>
      </c>
      <c r="BT136" s="132">
        <f t="shared" si="254"/>
        <v>-3.0000000000000001E-3</v>
      </c>
      <c r="BU136" s="155"/>
      <c r="BV136" s="132">
        <f t="shared" si="255"/>
        <v>-2E-3</v>
      </c>
      <c r="BW136" s="132">
        <f t="shared" si="256"/>
        <v>-3.0000000000000001E-3</v>
      </c>
      <c r="BY136" s="132"/>
      <c r="BZ136" s="132"/>
      <c r="CA136" s="132"/>
      <c r="CB136" s="132"/>
    </row>
    <row r="137" spans="1:80">
      <c r="A137" s="145" t="s">
        <v>90</v>
      </c>
      <c r="B137" s="65">
        <f t="shared" ref="B137:C143" si="258">B138</f>
        <v>1.4999999999999999E-2</v>
      </c>
      <c r="C137" s="65">
        <f t="shared" si="258"/>
        <v>1.3000000000000001E-2</v>
      </c>
      <c r="D137" s="25">
        <v>2.8421260941410634E-3</v>
      </c>
      <c r="E137" s="132">
        <f t="shared" si="224"/>
        <v>1.7842126094141063E-2</v>
      </c>
      <c r="F137" s="132">
        <f t="shared" si="205"/>
        <v>1.5842126094141065E-2</v>
      </c>
      <c r="G137" s="25">
        <v>2.805551969622897E-3</v>
      </c>
      <c r="H137" s="132">
        <f t="shared" si="225"/>
        <v>1.7805551969622895E-2</v>
      </c>
      <c r="I137" s="132">
        <f t="shared" si="206"/>
        <v>1.5805551969622897E-2</v>
      </c>
      <c r="J137" s="25">
        <v>4.0294081273374964E-3</v>
      </c>
      <c r="K137" s="132">
        <f t="shared" si="226"/>
        <v>1.9029408127337496E-2</v>
      </c>
      <c r="L137" s="132">
        <f t="shared" si="207"/>
        <v>1.7029408127337498E-2</v>
      </c>
      <c r="M137" s="25">
        <v>4.3580809613432483E-3</v>
      </c>
      <c r="N137" s="132">
        <f t="shared" si="227"/>
        <v>1.9358080961343248E-2</v>
      </c>
      <c r="O137" s="132">
        <f t="shared" si="208"/>
        <v>1.7358080961343249E-2</v>
      </c>
      <c r="P137" s="25">
        <v>4.4146461603570249E-3</v>
      </c>
      <c r="Q137" s="132">
        <f t="shared" si="228"/>
        <v>1.9414646160357023E-2</v>
      </c>
      <c r="R137" s="132">
        <f t="shared" si="229"/>
        <v>1.7414646160357025E-2</v>
      </c>
      <c r="S137" s="25">
        <v>2.9895743687028118E-3</v>
      </c>
      <c r="T137" s="132">
        <f t="shared" si="230"/>
        <v>1.7989574368702813E-2</v>
      </c>
      <c r="U137" s="132">
        <f t="shared" si="231"/>
        <v>1.5989574368702814E-2</v>
      </c>
      <c r="V137" s="25">
        <v>2.8421260941410634E-3</v>
      </c>
      <c r="W137" s="132">
        <f t="shared" si="232"/>
        <v>1.7842126094141063E-2</v>
      </c>
      <c r="X137" s="132">
        <f t="shared" si="209"/>
        <v>1.5842126094141065E-2</v>
      </c>
      <c r="Y137" s="25">
        <v>2.805551969622897E-3</v>
      </c>
      <c r="Z137" s="132">
        <f t="shared" si="233"/>
        <v>1.7805551969622895E-2</v>
      </c>
      <c r="AA137" s="132">
        <f t="shared" si="210"/>
        <v>1.5805551969622897E-2</v>
      </c>
      <c r="AB137" s="25">
        <v>4.0294081273374964E-3</v>
      </c>
      <c r="AC137" s="132">
        <f t="shared" si="234"/>
        <v>1.9029408127337496E-2</v>
      </c>
      <c r="AD137" s="132">
        <f t="shared" si="211"/>
        <v>1.7029408127337498E-2</v>
      </c>
      <c r="AE137" s="25">
        <v>4.3580809613432483E-3</v>
      </c>
      <c r="AF137" s="132">
        <f t="shared" si="235"/>
        <v>1.9358080961343248E-2</v>
      </c>
      <c r="AG137" s="132">
        <f t="shared" si="212"/>
        <v>1.7358080961343249E-2</v>
      </c>
      <c r="AH137" s="25">
        <v>4.4146461603570249E-3</v>
      </c>
      <c r="AI137" s="132">
        <f t="shared" si="236"/>
        <v>1.9414646160357023E-2</v>
      </c>
      <c r="AJ137" s="132">
        <f t="shared" si="237"/>
        <v>1.7414646160357025E-2</v>
      </c>
      <c r="AK137" s="25">
        <v>2.9895743687028118E-3</v>
      </c>
      <c r="AL137" s="132">
        <f t="shared" si="238"/>
        <v>1.7989574368702813E-2</v>
      </c>
      <c r="AM137" s="132">
        <f t="shared" si="239"/>
        <v>1.5989574368702814E-2</v>
      </c>
      <c r="AN137" s="25"/>
      <c r="AO137" s="132">
        <f t="shared" si="240"/>
        <v>1.4999999999999999E-2</v>
      </c>
      <c r="AP137" s="132">
        <f t="shared" si="213"/>
        <v>1.3000000000000001E-2</v>
      </c>
      <c r="AQ137" s="25"/>
      <c r="AR137" s="132">
        <f t="shared" si="241"/>
        <v>1.4999999999999999E-2</v>
      </c>
      <c r="AS137" s="132">
        <f t="shared" si="214"/>
        <v>1.3000000000000001E-2</v>
      </c>
      <c r="AT137" s="25"/>
      <c r="AU137" s="132">
        <f t="shared" si="242"/>
        <v>1.4999999999999999E-2</v>
      </c>
      <c r="AV137" s="132">
        <f t="shared" si="215"/>
        <v>1.3000000000000001E-2</v>
      </c>
      <c r="AW137" s="25"/>
      <c r="AX137" s="132">
        <f t="shared" si="243"/>
        <v>1.4999999999999999E-2</v>
      </c>
      <c r="AY137" s="132">
        <f t="shared" si="216"/>
        <v>1.3000000000000001E-2</v>
      </c>
      <c r="AZ137" s="25"/>
      <c r="BA137" s="132">
        <f t="shared" si="244"/>
        <v>1.4999999999999999E-2</v>
      </c>
      <c r="BB137" s="132">
        <f t="shared" si="245"/>
        <v>1.3000000000000001E-2</v>
      </c>
      <c r="BC137" s="25"/>
      <c r="BD137" s="132">
        <f t="shared" si="246"/>
        <v>1.4999999999999999E-2</v>
      </c>
      <c r="BE137" s="132">
        <f t="shared" si="247"/>
        <v>1.3000000000000001E-2</v>
      </c>
      <c r="BF137" s="25"/>
      <c r="BG137" s="132">
        <f t="shared" si="248"/>
        <v>1.4999999999999999E-2</v>
      </c>
      <c r="BH137" s="132">
        <f t="shared" si="217"/>
        <v>1.3000000000000001E-2</v>
      </c>
      <c r="BI137" s="25"/>
      <c r="BJ137" s="132">
        <f t="shared" si="249"/>
        <v>1.4999999999999999E-2</v>
      </c>
      <c r="BK137" s="132">
        <f t="shared" si="218"/>
        <v>1.3000000000000001E-2</v>
      </c>
      <c r="BL137" s="25"/>
      <c r="BM137" s="132">
        <f t="shared" si="250"/>
        <v>1.4999999999999999E-2</v>
      </c>
      <c r="BN137" s="132">
        <f t="shared" si="219"/>
        <v>1.3000000000000001E-2</v>
      </c>
      <c r="BO137" s="25"/>
      <c r="BP137" s="132">
        <f t="shared" si="251"/>
        <v>1.4999999999999999E-2</v>
      </c>
      <c r="BQ137" s="132">
        <f t="shared" si="252"/>
        <v>1.3000000000000001E-2</v>
      </c>
      <c r="BR137" s="25"/>
      <c r="BS137" s="132">
        <f t="shared" si="253"/>
        <v>1.4999999999999999E-2</v>
      </c>
      <c r="BT137" s="132">
        <f t="shared" si="254"/>
        <v>1.3000000000000001E-2</v>
      </c>
      <c r="BU137" s="25"/>
      <c r="BV137" s="132">
        <f t="shared" si="255"/>
        <v>1.4999999999999999E-2</v>
      </c>
      <c r="BW137" s="132">
        <f t="shared" si="256"/>
        <v>1.3000000000000001E-2</v>
      </c>
      <c r="BY137" s="132"/>
      <c r="BZ137" s="132"/>
      <c r="CA137" s="132"/>
      <c r="CB137" s="132"/>
    </row>
    <row r="138" spans="1:80">
      <c r="A138" s="145" t="s">
        <v>169</v>
      </c>
      <c r="B138" s="65">
        <f t="shared" si="258"/>
        <v>1.4999999999999999E-2</v>
      </c>
      <c r="C138" s="65">
        <f t="shared" si="258"/>
        <v>1.3000000000000001E-2</v>
      </c>
      <c r="D138" s="25">
        <v>1.0940297361628486E-3</v>
      </c>
      <c r="E138" s="132">
        <f t="shared" si="224"/>
        <v>1.6094029736162849E-2</v>
      </c>
      <c r="F138" s="132">
        <f t="shared" si="205"/>
        <v>1.409402973616285E-2</v>
      </c>
      <c r="G138" s="25">
        <v>1.3114295808557554E-3</v>
      </c>
      <c r="H138" s="132">
        <f t="shared" si="225"/>
        <v>1.6311429580855755E-2</v>
      </c>
      <c r="I138" s="132">
        <f t="shared" si="206"/>
        <v>1.4311429580855756E-2</v>
      </c>
      <c r="J138" s="25">
        <v>1.9122705680630714E-3</v>
      </c>
      <c r="K138" s="132">
        <f t="shared" si="226"/>
        <v>1.6912270568063072E-2</v>
      </c>
      <c r="L138" s="132">
        <f t="shared" si="207"/>
        <v>1.4912270568063072E-2</v>
      </c>
      <c r="M138" s="25">
        <v>1.306791714761299E-3</v>
      </c>
      <c r="N138" s="132">
        <f t="shared" si="227"/>
        <v>1.63067917147613E-2</v>
      </c>
      <c r="O138" s="132">
        <f t="shared" si="208"/>
        <v>1.43067917147613E-2</v>
      </c>
      <c r="P138" s="25">
        <v>1.2862929013881218E-3</v>
      </c>
      <c r="Q138" s="132">
        <f t="shared" si="228"/>
        <v>1.6286292901388121E-2</v>
      </c>
      <c r="R138" s="132">
        <f t="shared" si="229"/>
        <v>1.4286292901388123E-2</v>
      </c>
      <c r="S138" s="25">
        <v>1.2341270363831994E-3</v>
      </c>
      <c r="T138" s="132">
        <f t="shared" si="230"/>
        <v>1.62341270363832E-2</v>
      </c>
      <c r="U138" s="132">
        <f t="shared" si="231"/>
        <v>1.4234127036383201E-2</v>
      </c>
      <c r="V138" s="25">
        <v>1.0940297361628486E-3</v>
      </c>
      <c r="W138" s="132">
        <f t="shared" si="232"/>
        <v>1.6094029736162849E-2</v>
      </c>
      <c r="X138" s="132">
        <f t="shared" si="209"/>
        <v>1.409402973616285E-2</v>
      </c>
      <c r="Y138" s="25">
        <v>1.3114295808557554E-3</v>
      </c>
      <c r="Z138" s="132">
        <f t="shared" si="233"/>
        <v>1.6311429580855755E-2</v>
      </c>
      <c r="AA138" s="132">
        <f t="shared" si="210"/>
        <v>1.4311429580855756E-2</v>
      </c>
      <c r="AB138" s="25">
        <v>1.9122705680630714E-3</v>
      </c>
      <c r="AC138" s="132">
        <f t="shared" si="234"/>
        <v>1.6912270568063072E-2</v>
      </c>
      <c r="AD138" s="132">
        <f t="shared" si="211"/>
        <v>1.4912270568063072E-2</v>
      </c>
      <c r="AE138" s="25">
        <v>1.306791714761299E-3</v>
      </c>
      <c r="AF138" s="132">
        <f t="shared" si="235"/>
        <v>1.63067917147613E-2</v>
      </c>
      <c r="AG138" s="132">
        <f t="shared" si="212"/>
        <v>1.43067917147613E-2</v>
      </c>
      <c r="AH138" s="25">
        <v>1.2862929013881218E-3</v>
      </c>
      <c r="AI138" s="132">
        <f t="shared" si="236"/>
        <v>1.6286292901388121E-2</v>
      </c>
      <c r="AJ138" s="132">
        <f t="shared" si="237"/>
        <v>1.4286292901388123E-2</v>
      </c>
      <c r="AK138" s="25">
        <v>1.2341270363831994E-3</v>
      </c>
      <c r="AL138" s="132">
        <f t="shared" si="238"/>
        <v>1.62341270363832E-2</v>
      </c>
      <c r="AM138" s="132">
        <f t="shared" si="239"/>
        <v>1.4234127036383201E-2</v>
      </c>
      <c r="AN138" s="25"/>
      <c r="AO138" s="132">
        <f t="shared" si="240"/>
        <v>1.4999999999999999E-2</v>
      </c>
      <c r="AP138" s="132">
        <f t="shared" si="213"/>
        <v>1.3000000000000001E-2</v>
      </c>
      <c r="AQ138" s="25"/>
      <c r="AR138" s="132">
        <f t="shared" si="241"/>
        <v>1.4999999999999999E-2</v>
      </c>
      <c r="AS138" s="132">
        <f t="shared" si="214"/>
        <v>1.3000000000000001E-2</v>
      </c>
      <c r="AT138" s="25"/>
      <c r="AU138" s="132">
        <f t="shared" si="242"/>
        <v>1.4999999999999999E-2</v>
      </c>
      <c r="AV138" s="132">
        <f t="shared" si="215"/>
        <v>1.3000000000000001E-2</v>
      </c>
      <c r="AW138" s="25"/>
      <c r="AX138" s="132">
        <f t="shared" si="243"/>
        <v>1.4999999999999999E-2</v>
      </c>
      <c r="AY138" s="132">
        <f t="shared" si="216"/>
        <v>1.3000000000000001E-2</v>
      </c>
      <c r="AZ138" s="25"/>
      <c r="BA138" s="132">
        <f t="shared" si="244"/>
        <v>1.4999999999999999E-2</v>
      </c>
      <c r="BB138" s="132">
        <f t="shared" si="245"/>
        <v>1.3000000000000001E-2</v>
      </c>
      <c r="BC138" s="25"/>
      <c r="BD138" s="132">
        <f t="shared" si="246"/>
        <v>1.4999999999999999E-2</v>
      </c>
      <c r="BE138" s="132">
        <f t="shared" si="247"/>
        <v>1.3000000000000001E-2</v>
      </c>
      <c r="BF138" s="25"/>
      <c r="BG138" s="132">
        <f t="shared" si="248"/>
        <v>1.4999999999999999E-2</v>
      </c>
      <c r="BH138" s="132">
        <f t="shared" si="217"/>
        <v>1.3000000000000001E-2</v>
      </c>
      <c r="BI138" s="25"/>
      <c r="BJ138" s="132">
        <f t="shared" si="249"/>
        <v>1.4999999999999999E-2</v>
      </c>
      <c r="BK138" s="132">
        <f t="shared" si="218"/>
        <v>1.3000000000000001E-2</v>
      </c>
      <c r="BL138" s="25"/>
      <c r="BM138" s="132">
        <f t="shared" si="250"/>
        <v>1.4999999999999999E-2</v>
      </c>
      <c r="BN138" s="132">
        <f t="shared" si="219"/>
        <v>1.3000000000000001E-2</v>
      </c>
      <c r="BO138" s="25"/>
      <c r="BP138" s="132">
        <f t="shared" si="251"/>
        <v>1.4999999999999999E-2</v>
      </c>
      <c r="BQ138" s="132">
        <f t="shared" si="252"/>
        <v>1.3000000000000001E-2</v>
      </c>
      <c r="BR138" s="25"/>
      <c r="BS138" s="132">
        <f t="shared" si="253"/>
        <v>1.4999999999999999E-2</v>
      </c>
      <c r="BT138" s="132">
        <f t="shared" si="254"/>
        <v>1.3000000000000001E-2</v>
      </c>
      <c r="BU138" s="25"/>
      <c r="BV138" s="132">
        <f t="shared" si="255"/>
        <v>1.4999999999999999E-2</v>
      </c>
      <c r="BW138" s="132">
        <f t="shared" si="256"/>
        <v>1.3000000000000001E-2</v>
      </c>
      <c r="BY138" s="132"/>
      <c r="BZ138" s="132"/>
      <c r="CA138" s="132"/>
      <c r="CB138" s="132"/>
    </row>
    <row r="139" spans="1:80">
      <c r="A139" s="145" t="s">
        <v>91</v>
      </c>
      <c r="B139" s="65">
        <f t="shared" si="258"/>
        <v>1.4999999999999999E-2</v>
      </c>
      <c r="C139" s="65">
        <f t="shared" si="258"/>
        <v>1.3000000000000001E-2</v>
      </c>
      <c r="D139" s="25">
        <v>4.2635453866483137E-3</v>
      </c>
      <c r="E139" s="132">
        <f t="shared" si="224"/>
        <v>1.9263545386648314E-2</v>
      </c>
      <c r="F139" s="132">
        <f t="shared" si="205"/>
        <v>1.7263545386648316E-2</v>
      </c>
      <c r="G139" s="25">
        <v>3.6601619502553578E-3</v>
      </c>
      <c r="H139" s="132">
        <f t="shared" si="225"/>
        <v>1.8660161950255359E-2</v>
      </c>
      <c r="I139" s="132">
        <f t="shared" si="206"/>
        <v>1.666016195025536E-2</v>
      </c>
      <c r="J139" s="25">
        <v>5.0258736692857216E-3</v>
      </c>
      <c r="K139" s="132">
        <f t="shared" si="226"/>
        <v>2.002587366928572E-2</v>
      </c>
      <c r="L139" s="132">
        <f t="shared" si="207"/>
        <v>1.8025873669285722E-2</v>
      </c>
      <c r="M139" s="25">
        <v>7.2466582100942228E-3</v>
      </c>
      <c r="N139" s="132">
        <f t="shared" si="227"/>
        <v>2.2246658210094222E-2</v>
      </c>
      <c r="O139" s="132">
        <f t="shared" si="208"/>
        <v>2.0246658210094224E-2</v>
      </c>
      <c r="P139" s="25">
        <v>8.2502649672807349E-3</v>
      </c>
      <c r="Q139" s="132">
        <f t="shared" si="228"/>
        <v>2.3250264967280734E-2</v>
      </c>
      <c r="R139" s="132">
        <f t="shared" si="229"/>
        <v>2.1250264967280736E-2</v>
      </c>
      <c r="S139" s="25">
        <v>4.6221667248923879E-3</v>
      </c>
      <c r="T139" s="132">
        <f t="shared" si="230"/>
        <v>1.9622166724892386E-2</v>
      </c>
      <c r="U139" s="132">
        <f t="shared" si="231"/>
        <v>1.7622166724892391E-2</v>
      </c>
      <c r="V139" s="25">
        <v>4.2635453866483137E-3</v>
      </c>
      <c r="W139" s="132">
        <f t="shared" si="232"/>
        <v>1.9263545386648314E-2</v>
      </c>
      <c r="X139" s="132">
        <f t="shared" si="209"/>
        <v>1.7263545386648316E-2</v>
      </c>
      <c r="Y139" s="25">
        <v>3.6601619502553578E-3</v>
      </c>
      <c r="Z139" s="132">
        <f t="shared" si="233"/>
        <v>1.8660161950255359E-2</v>
      </c>
      <c r="AA139" s="132">
        <f t="shared" si="210"/>
        <v>1.666016195025536E-2</v>
      </c>
      <c r="AB139" s="25">
        <v>5.0258736692857216E-3</v>
      </c>
      <c r="AC139" s="132">
        <f t="shared" si="234"/>
        <v>2.002587366928572E-2</v>
      </c>
      <c r="AD139" s="132">
        <f t="shared" si="211"/>
        <v>1.8025873669285722E-2</v>
      </c>
      <c r="AE139" s="25">
        <v>7.2466582100942228E-3</v>
      </c>
      <c r="AF139" s="132">
        <f t="shared" si="235"/>
        <v>2.2246658210094222E-2</v>
      </c>
      <c r="AG139" s="132">
        <f t="shared" si="212"/>
        <v>2.0246658210094224E-2</v>
      </c>
      <c r="AH139" s="25">
        <v>8.2502649672807349E-3</v>
      </c>
      <c r="AI139" s="132">
        <f t="shared" si="236"/>
        <v>2.3250264967280734E-2</v>
      </c>
      <c r="AJ139" s="132">
        <f t="shared" si="237"/>
        <v>2.1250264967280736E-2</v>
      </c>
      <c r="AK139" s="25">
        <v>4.6221667248923879E-3</v>
      </c>
      <c r="AL139" s="132">
        <f t="shared" si="238"/>
        <v>1.9622166724892386E-2</v>
      </c>
      <c r="AM139" s="132">
        <f t="shared" si="239"/>
        <v>1.7622166724892391E-2</v>
      </c>
      <c r="AN139" s="25"/>
      <c r="AO139" s="132">
        <f t="shared" si="240"/>
        <v>1.4999999999999999E-2</v>
      </c>
      <c r="AP139" s="132">
        <f t="shared" si="213"/>
        <v>1.3000000000000001E-2</v>
      </c>
      <c r="AQ139" s="25"/>
      <c r="AR139" s="132">
        <f t="shared" si="241"/>
        <v>1.4999999999999999E-2</v>
      </c>
      <c r="AS139" s="132">
        <f t="shared" si="214"/>
        <v>1.3000000000000001E-2</v>
      </c>
      <c r="AT139" s="25"/>
      <c r="AU139" s="132">
        <f t="shared" si="242"/>
        <v>1.4999999999999999E-2</v>
      </c>
      <c r="AV139" s="132">
        <f t="shared" si="215"/>
        <v>1.3000000000000001E-2</v>
      </c>
      <c r="AW139" s="25"/>
      <c r="AX139" s="132">
        <f t="shared" si="243"/>
        <v>1.4999999999999999E-2</v>
      </c>
      <c r="AY139" s="132">
        <f t="shared" si="216"/>
        <v>1.3000000000000001E-2</v>
      </c>
      <c r="AZ139" s="25"/>
      <c r="BA139" s="132">
        <f t="shared" si="244"/>
        <v>1.4999999999999999E-2</v>
      </c>
      <c r="BB139" s="132">
        <f t="shared" si="245"/>
        <v>1.3000000000000001E-2</v>
      </c>
      <c r="BC139" s="25"/>
      <c r="BD139" s="132">
        <f t="shared" si="246"/>
        <v>1.4999999999999999E-2</v>
      </c>
      <c r="BE139" s="132">
        <f t="shared" si="247"/>
        <v>1.3000000000000001E-2</v>
      </c>
      <c r="BF139" s="25"/>
      <c r="BG139" s="132">
        <f t="shared" si="248"/>
        <v>1.4999999999999999E-2</v>
      </c>
      <c r="BH139" s="132">
        <f t="shared" si="217"/>
        <v>1.3000000000000001E-2</v>
      </c>
      <c r="BI139" s="25"/>
      <c r="BJ139" s="132">
        <f t="shared" si="249"/>
        <v>1.4999999999999999E-2</v>
      </c>
      <c r="BK139" s="132">
        <f t="shared" si="218"/>
        <v>1.3000000000000001E-2</v>
      </c>
      <c r="BL139" s="25"/>
      <c r="BM139" s="132">
        <f t="shared" si="250"/>
        <v>1.4999999999999999E-2</v>
      </c>
      <c r="BN139" s="132">
        <f t="shared" si="219"/>
        <v>1.3000000000000001E-2</v>
      </c>
      <c r="BO139" s="25"/>
      <c r="BP139" s="132">
        <f t="shared" si="251"/>
        <v>1.4999999999999999E-2</v>
      </c>
      <c r="BQ139" s="132">
        <f t="shared" si="252"/>
        <v>1.3000000000000001E-2</v>
      </c>
      <c r="BR139" s="25"/>
      <c r="BS139" s="132">
        <f t="shared" si="253"/>
        <v>1.4999999999999999E-2</v>
      </c>
      <c r="BT139" s="132">
        <f t="shared" si="254"/>
        <v>1.3000000000000001E-2</v>
      </c>
      <c r="BU139" s="25"/>
      <c r="BV139" s="132">
        <f t="shared" si="255"/>
        <v>1.4999999999999999E-2</v>
      </c>
      <c r="BW139" s="132">
        <f t="shared" si="256"/>
        <v>1.3000000000000001E-2</v>
      </c>
      <c r="BY139" s="132"/>
      <c r="BZ139" s="132"/>
      <c r="CA139" s="132"/>
      <c r="CB139" s="132"/>
    </row>
    <row r="140" spans="1:80">
      <c r="A140" s="145" t="s">
        <v>92</v>
      </c>
      <c r="B140" s="65">
        <f t="shared" si="258"/>
        <v>1.4999999999999999E-2</v>
      </c>
      <c r="C140" s="65">
        <f t="shared" si="258"/>
        <v>1.3000000000000001E-2</v>
      </c>
      <c r="D140" s="25">
        <v>5.2384110242287866E-3</v>
      </c>
      <c r="E140" s="132">
        <f t="shared" si="224"/>
        <v>2.0238411024228787E-2</v>
      </c>
      <c r="F140" s="132">
        <f t="shared" si="205"/>
        <v>1.8238411024228789E-2</v>
      </c>
      <c r="G140" s="25">
        <v>6.6039158618169738E-3</v>
      </c>
      <c r="H140" s="132">
        <f t="shared" si="225"/>
        <v>2.1603915861816973E-2</v>
      </c>
      <c r="I140" s="132">
        <f t="shared" si="206"/>
        <v>1.9603915861816975E-2</v>
      </c>
      <c r="J140" s="25">
        <v>6.2920561852747928E-3</v>
      </c>
      <c r="K140" s="132">
        <f t="shared" si="226"/>
        <v>2.1292056185274792E-2</v>
      </c>
      <c r="L140" s="132">
        <f t="shared" si="207"/>
        <v>1.9292056185274794E-2</v>
      </c>
      <c r="M140" s="25">
        <v>6.7910294731873986E-3</v>
      </c>
      <c r="N140" s="132">
        <f t="shared" si="227"/>
        <v>2.1791029473187399E-2</v>
      </c>
      <c r="O140" s="132">
        <f t="shared" si="208"/>
        <v>1.9791029473187401E-2</v>
      </c>
      <c r="P140" s="25">
        <v>6.1762231566891658E-3</v>
      </c>
      <c r="Q140" s="132">
        <f t="shared" si="228"/>
        <v>2.1176223156689166E-2</v>
      </c>
      <c r="R140" s="132">
        <f t="shared" si="229"/>
        <v>1.9176223156689168E-2</v>
      </c>
      <c r="S140" s="25">
        <v>4.4537640022526007E-3</v>
      </c>
      <c r="T140" s="132">
        <f t="shared" si="230"/>
        <v>1.9453764002252599E-2</v>
      </c>
      <c r="U140" s="132">
        <f t="shared" si="231"/>
        <v>1.7453764002252601E-2</v>
      </c>
      <c r="V140" s="25">
        <v>5.2384110242287866E-3</v>
      </c>
      <c r="W140" s="132">
        <f t="shared" si="232"/>
        <v>2.0238411024228787E-2</v>
      </c>
      <c r="X140" s="132">
        <f t="shared" si="209"/>
        <v>1.8238411024228789E-2</v>
      </c>
      <c r="Y140" s="25">
        <v>6.6039158618169738E-3</v>
      </c>
      <c r="Z140" s="132">
        <f t="shared" si="233"/>
        <v>2.1603915861816973E-2</v>
      </c>
      <c r="AA140" s="132">
        <f t="shared" si="210"/>
        <v>1.9603915861816975E-2</v>
      </c>
      <c r="AB140" s="25">
        <v>6.2920561852747928E-3</v>
      </c>
      <c r="AC140" s="132">
        <f t="shared" si="234"/>
        <v>2.1292056185274792E-2</v>
      </c>
      <c r="AD140" s="132">
        <f t="shared" si="211"/>
        <v>1.9292056185274794E-2</v>
      </c>
      <c r="AE140" s="25">
        <v>6.7910294731873986E-3</v>
      </c>
      <c r="AF140" s="132">
        <f t="shared" si="235"/>
        <v>2.1791029473187399E-2</v>
      </c>
      <c r="AG140" s="132">
        <f t="shared" si="212"/>
        <v>1.9791029473187401E-2</v>
      </c>
      <c r="AH140" s="25">
        <v>6.1762231566891658E-3</v>
      </c>
      <c r="AI140" s="132">
        <f t="shared" si="236"/>
        <v>2.1176223156689166E-2</v>
      </c>
      <c r="AJ140" s="132">
        <f t="shared" si="237"/>
        <v>1.9176223156689168E-2</v>
      </c>
      <c r="AK140" s="25">
        <v>4.4537640022526007E-3</v>
      </c>
      <c r="AL140" s="132">
        <f t="shared" si="238"/>
        <v>1.9453764002252599E-2</v>
      </c>
      <c r="AM140" s="132">
        <f t="shared" si="239"/>
        <v>1.7453764002252601E-2</v>
      </c>
      <c r="AN140" s="25"/>
      <c r="AO140" s="132">
        <f t="shared" si="240"/>
        <v>1.4999999999999999E-2</v>
      </c>
      <c r="AP140" s="132">
        <f t="shared" si="213"/>
        <v>1.3000000000000001E-2</v>
      </c>
      <c r="AQ140" s="25"/>
      <c r="AR140" s="132">
        <f t="shared" si="241"/>
        <v>1.4999999999999999E-2</v>
      </c>
      <c r="AS140" s="132">
        <f t="shared" si="214"/>
        <v>1.3000000000000001E-2</v>
      </c>
      <c r="AT140" s="25"/>
      <c r="AU140" s="132">
        <f t="shared" si="242"/>
        <v>1.4999999999999999E-2</v>
      </c>
      <c r="AV140" s="132">
        <f t="shared" si="215"/>
        <v>1.3000000000000001E-2</v>
      </c>
      <c r="AW140" s="25"/>
      <c r="AX140" s="132">
        <f t="shared" si="243"/>
        <v>1.4999999999999999E-2</v>
      </c>
      <c r="AY140" s="132">
        <f t="shared" si="216"/>
        <v>1.3000000000000001E-2</v>
      </c>
      <c r="AZ140" s="25"/>
      <c r="BA140" s="132">
        <f t="shared" si="244"/>
        <v>1.4999999999999999E-2</v>
      </c>
      <c r="BB140" s="132">
        <f t="shared" si="245"/>
        <v>1.3000000000000001E-2</v>
      </c>
      <c r="BC140" s="25"/>
      <c r="BD140" s="132">
        <f t="shared" si="246"/>
        <v>1.4999999999999999E-2</v>
      </c>
      <c r="BE140" s="132">
        <f t="shared" si="247"/>
        <v>1.3000000000000001E-2</v>
      </c>
      <c r="BF140" s="25"/>
      <c r="BG140" s="132">
        <f t="shared" si="248"/>
        <v>1.4999999999999999E-2</v>
      </c>
      <c r="BH140" s="132">
        <f t="shared" si="217"/>
        <v>1.3000000000000001E-2</v>
      </c>
      <c r="BI140" s="25"/>
      <c r="BJ140" s="132">
        <f t="shared" si="249"/>
        <v>1.4999999999999999E-2</v>
      </c>
      <c r="BK140" s="132">
        <f t="shared" si="218"/>
        <v>1.3000000000000001E-2</v>
      </c>
      <c r="BL140" s="25"/>
      <c r="BM140" s="132">
        <f t="shared" si="250"/>
        <v>1.4999999999999999E-2</v>
      </c>
      <c r="BN140" s="132">
        <f t="shared" si="219"/>
        <v>1.3000000000000001E-2</v>
      </c>
      <c r="BO140" s="25"/>
      <c r="BP140" s="132">
        <f t="shared" si="251"/>
        <v>1.4999999999999999E-2</v>
      </c>
      <c r="BQ140" s="132">
        <f t="shared" si="252"/>
        <v>1.3000000000000001E-2</v>
      </c>
      <c r="BR140" s="25"/>
      <c r="BS140" s="132">
        <f t="shared" si="253"/>
        <v>1.4999999999999999E-2</v>
      </c>
      <c r="BT140" s="132">
        <f t="shared" si="254"/>
        <v>1.3000000000000001E-2</v>
      </c>
      <c r="BU140" s="25"/>
      <c r="BV140" s="132">
        <f t="shared" si="255"/>
        <v>1.4999999999999999E-2</v>
      </c>
      <c r="BW140" s="132">
        <f t="shared" si="256"/>
        <v>1.3000000000000001E-2</v>
      </c>
      <c r="BY140" s="132"/>
      <c r="BZ140" s="132"/>
      <c r="CA140" s="132"/>
      <c r="CB140" s="132"/>
    </row>
    <row r="141" spans="1:80">
      <c r="A141" s="145" t="s">
        <v>93</v>
      </c>
      <c r="B141" s="65">
        <f t="shared" si="258"/>
        <v>1.4999999999999999E-2</v>
      </c>
      <c r="C141" s="65">
        <f t="shared" si="258"/>
        <v>1.3000000000000001E-2</v>
      </c>
      <c r="D141" s="25">
        <v>1.0140526356195207E-3</v>
      </c>
      <c r="E141" s="132">
        <f t="shared" si="224"/>
        <v>1.601405263561952E-2</v>
      </c>
      <c r="F141" s="132">
        <f t="shared" si="205"/>
        <v>1.4014052635619521E-2</v>
      </c>
      <c r="G141" s="25">
        <v>1.5561293437054268E-3</v>
      </c>
      <c r="H141" s="132">
        <f t="shared" si="225"/>
        <v>1.6556129343705428E-2</v>
      </c>
      <c r="I141" s="132">
        <f t="shared" si="206"/>
        <v>1.4556129343705428E-2</v>
      </c>
      <c r="J141" s="25">
        <v>2.2378603578888327E-3</v>
      </c>
      <c r="K141" s="132">
        <f t="shared" si="226"/>
        <v>1.723786035788883E-2</v>
      </c>
      <c r="L141" s="132">
        <f t="shared" si="207"/>
        <v>1.5237860357888834E-2</v>
      </c>
      <c r="M141" s="25">
        <v>1.2488057976077116E-3</v>
      </c>
      <c r="N141" s="132">
        <f t="shared" si="227"/>
        <v>1.6248805797607711E-2</v>
      </c>
      <c r="O141" s="132">
        <f t="shared" si="208"/>
        <v>1.4248805797607712E-2</v>
      </c>
      <c r="P141" s="25">
        <v>1.3066710414485192E-3</v>
      </c>
      <c r="Q141" s="132">
        <f t="shared" si="228"/>
        <v>1.630667104144852E-2</v>
      </c>
      <c r="R141" s="132">
        <f t="shared" si="229"/>
        <v>1.430667104144852E-2</v>
      </c>
      <c r="S141" s="25">
        <v>1.1684391298521328E-3</v>
      </c>
      <c r="T141" s="132">
        <f t="shared" si="230"/>
        <v>1.6168439129852132E-2</v>
      </c>
      <c r="U141" s="132">
        <f t="shared" si="231"/>
        <v>1.4168439129852134E-2</v>
      </c>
      <c r="V141" s="25">
        <v>1.0140526356195207E-3</v>
      </c>
      <c r="W141" s="132">
        <f t="shared" si="232"/>
        <v>1.601405263561952E-2</v>
      </c>
      <c r="X141" s="132">
        <f t="shared" si="209"/>
        <v>1.4014052635619521E-2</v>
      </c>
      <c r="Y141" s="25">
        <v>1.5561293437054268E-3</v>
      </c>
      <c r="Z141" s="132">
        <f t="shared" si="233"/>
        <v>1.6556129343705428E-2</v>
      </c>
      <c r="AA141" s="132">
        <f t="shared" si="210"/>
        <v>1.4556129343705428E-2</v>
      </c>
      <c r="AB141" s="25">
        <v>2.2378603578888327E-3</v>
      </c>
      <c r="AC141" s="132">
        <f t="shared" si="234"/>
        <v>1.723786035788883E-2</v>
      </c>
      <c r="AD141" s="132">
        <f t="shared" si="211"/>
        <v>1.5237860357888834E-2</v>
      </c>
      <c r="AE141" s="25">
        <v>1.2488057976077116E-3</v>
      </c>
      <c r="AF141" s="132">
        <f t="shared" si="235"/>
        <v>1.6248805797607711E-2</v>
      </c>
      <c r="AG141" s="132">
        <f t="shared" si="212"/>
        <v>1.4248805797607712E-2</v>
      </c>
      <c r="AH141" s="25">
        <v>1.3066710414485192E-3</v>
      </c>
      <c r="AI141" s="132">
        <f t="shared" si="236"/>
        <v>1.630667104144852E-2</v>
      </c>
      <c r="AJ141" s="132">
        <f t="shared" si="237"/>
        <v>1.430667104144852E-2</v>
      </c>
      <c r="AK141" s="25">
        <v>1.1684391298521328E-3</v>
      </c>
      <c r="AL141" s="132">
        <f t="shared" si="238"/>
        <v>1.6168439129852132E-2</v>
      </c>
      <c r="AM141" s="132">
        <f t="shared" si="239"/>
        <v>1.4168439129852134E-2</v>
      </c>
      <c r="AN141" s="25"/>
      <c r="AO141" s="132">
        <f t="shared" si="240"/>
        <v>1.4999999999999999E-2</v>
      </c>
      <c r="AP141" s="132">
        <f t="shared" si="213"/>
        <v>1.3000000000000001E-2</v>
      </c>
      <c r="AQ141" s="25"/>
      <c r="AR141" s="132">
        <f t="shared" si="241"/>
        <v>1.4999999999999999E-2</v>
      </c>
      <c r="AS141" s="132">
        <f t="shared" si="214"/>
        <v>1.3000000000000001E-2</v>
      </c>
      <c r="AT141" s="25"/>
      <c r="AU141" s="132">
        <f t="shared" si="242"/>
        <v>1.4999999999999999E-2</v>
      </c>
      <c r="AV141" s="132">
        <f t="shared" si="215"/>
        <v>1.3000000000000001E-2</v>
      </c>
      <c r="AW141" s="25"/>
      <c r="AX141" s="132">
        <f t="shared" si="243"/>
        <v>1.4999999999999999E-2</v>
      </c>
      <c r="AY141" s="132">
        <f t="shared" si="216"/>
        <v>1.3000000000000001E-2</v>
      </c>
      <c r="AZ141" s="25"/>
      <c r="BA141" s="132">
        <f t="shared" si="244"/>
        <v>1.4999999999999999E-2</v>
      </c>
      <c r="BB141" s="132">
        <f t="shared" si="245"/>
        <v>1.3000000000000001E-2</v>
      </c>
      <c r="BC141" s="25"/>
      <c r="BD141" s="132">
        <f t="shared" si="246"/>
        <v>1.4999999999999999E-2</v>
      </c>
      <c r="BE141" s="132">
        <f t="shared" si="247"/>
        <v>1.3000000000000001E-2</v>
      </c>
      <c r="BF141" s="25"/>
      <c r="BG141" s="132">
        <f t="shared" si="248"/>
        <v>1.4999999999999999E-2</v>
      </c>
      <c r="BH141" s="132">
        <f t="shared" si="217"/>
        <v>1.3000000000000001E-2</v>
      </c>
      <c r="BI141" s="25"/>
      <c r="BJ141" s="132">
        <f t="shared" si="249"/>
        <v>1.4999999999999999E-2</v>
      </c>
      <c r="BK141" s="132">
        <f t="shared" si="218"/>
        <v>1.3000000000000001E-2</v>
      </c>
      <c r="BL141" s="25"/>
      <c r="BM141" s="132">
        <f t="shared" si="250"/>
        <v>1.4999999999999999E-2</v>
      </c>
      <c r="BN141" s="132">
        <f t="shared" si="219"/>
        <v>1.3000000000000001E-2</v>
      </c>
      <c r="BO141" s="25"/>
      <c r="BP141" s="132">
        <f t="shared" si="251"/>
        <v>1.4999999999999999E-2</v>
      </c>
      <c r="BQ141" s="132">
        <f t="shared" si="252"/>
        <v>1.3000000000000001E-2</v>
      </c>
      <c r="BR141" s="25"/>
      <c r="BS141" s="132">
        <f t="shared" si="253"/>
        <v>1.4999999999999999E-2</v>
      </c>
      <c r="BT141" s="132">
        <f t="shared" si="254"/>
        <v>1.3000000000000001E-2</v>
      </c>
      <c r="BU141" s="25"/>
      <c r="BV141" s="132">
        <f t="shared" si="255"/>
        <v>1.4999999999999999E-2</v>
      </c>
      <c r="BW141" s="132">
        <f t="shared" si="256"/>
        <v>1.3000000000000001E-2</v>
      </c>
      <c r="BY141" s="132"/>
      <c r="BZ141" s="132"/>
      <c r="CA141" s="132"/>
      <c r="CB141" s="132"/>
    </row>
    <row r="142" spans="1:80">
      <c r="A142" s="145" t="s">
        <v>94</v>
      </c>
      <c r="B142" s="65">
        <f t="shared" si="258"/>
        <v>1.4999999999999999E-2</v>
      </c>
      <c r="C142" s="65">
        <f t="shared" si="258"/>
        <v>1.3000000000000001E-2</v>
      </c>
      <c r="D142" s="25">
        <v>5.3135788113764142E-3</v>
      </c>
      <c r="E142" s="132">
        <f t="shared" si="224"/>
        <v>2.0313578811376413E-2</v>
      </c>
      <c r="F142" s="132">
        <f t="shared" si="205"/>
        <v>1.8313578811376414E-2</v>
      </c>
      <c r="G142" s="25">
        <v>6.3590409380776466E-3</v>
      </c>
      <c r="H142" s="132">
        <f t="shared" si="225"/>
        <v>2.1359040938077646E-2</v>
      </c>
      <c r="I142" s="132">
        <f t="shared" si="206"/>
        <v>1.9359040938077648E-2</v>
      </c>
      <c r="J142" s="25">
        <v>9.0843570988422256E-3</v>
      </c>
      <c r="K142" s="132">
        <f t="shared" si="226"/>
        <v>2.4084357098842227E-2</v>
      </c>
      <c r="L142" s="132">
        <f t="shared" si="207"/>
        <v>2.2084357098842225E-2</v>
      </c>
      <c r="M142" s="25">
        <v>6.5206042413711229E-3</v>
      </c>
      <c r="N142" s="132">
        <f t="shared" si="227"/>
        <v>2.1520604241371123E-2</v>
      </c>
      <c r="O142" s="132">
        <f t="shared" si="208"/>
        <v>1.9520604241371125E-2</v>
      </c>
      <c r="P142" s="25">
        <v>6.6389510239192014E-3</v>
      </c>
      <c r="Q142" s="132">
        <f t="shared" si="228"/>
        <v>2.16389510239192E-2</v>
      </c>
      <c r="R142" s="132">
        <f t="shared" si="229"/>
        <v>1.9638951023919202E-2</v>
      </c>
      <c r="S142" s="25">
        <v>6.5359466998411268E-3</v>
      </c>
      <c r="T142" s="132">
        <f t="shared" si="230"/>
        <v>2.1535946699841126E-2</v>
      </c>
      <c r="U142" s="132">
        <f t="shared" si="231"/>
        <v>1.9535946699841128E-2</v>
      </c>
      <c r="V142" s="25">
        <v>5.3135788113764142E-3</v>
      </c>
      <c r="W142" s="132">
        <f t="shared" si="232"/>
        <v>2.0313578811376413E-2</v>
      </c>
      <c r="X142" s="132">
        <f t="shared" si="209"/>
        <v>1.8313578811376414E-2</v>
      </c>
      <c r="Y142" s="25">
        <v>6.3590409380776466E-3</v>
      </c>
      <c r="Z142" s="132">
        <f t="shared" si="233"/>
        <v>2.1359040938077646E-2</v>
      </c>
      <c r="AA142" s="132">
        <f t="shared" si="210"/>
        <v>1.9359040938077648E-2</v>
      </c>
      <c r="AB142" s="25">
        <v>9.0843570988422256E-3</v>
      </c>
      <c r="AC142" s="132">
        <f t="shared" si="234"/>
        <v>2.4084357098842227E-2</v>
      </c>
      <c r="AD142" s="132">
        <f t="shared" si="211"/>
        <v>2.2084357098842225E-2</v>
      </c>
      <c r="AE142" s="25">
        <v>6.5206042413711229E-3</v>
      </c>
      <c r="AF142" s="132">
        <f t="shared" si="235"/>
        <v>2.1520604241371123E-2</v>
      </c>
      <c r="AG142" s="132">
        <f t="shared" si="212"/>
        <v>1.9520604241371125E-2</v>
      </c>
      <c r="AH142" s="25">
        <v>6.6389510239192014E-3</v>
      </c>
      <c r="AI142" s="132">
        <f t="shared" si="236"/>
        <v>2.16389510239192E-2</v>
      </c>
      <c r="AJ142" s="132">
        <f t="shared" si="237"/>
        <v>1.9638951023919202E-2</v>
      </c>
      <c r="AK142" s="25">
        <v>6.5359466998411268E-3</v>
      </c>
      <c r="AL142" s="132">
        <f t="shared" si="238"/>
        <v>2.1535946699841126E-2</v>
      </c>
      <c r="AM142" s="132">
        <f t="shared" si="239"/>
        <v>1.9535946699841128E-2</v>
      </c>
      <c r="AN142" s="25"/>
      <c r="AO142" s="132">
        <f t="shared" si="240"/>
        <v>1.4999999999999999E-2</v>
      </c>
      <c r="AP142" s="132">
        <f t="shared" si="213"/>
        <v>1.3000000000000001E-2</v>
      </c>
      <c r="AQ142" s="25"/>
      <c r="AR142" s="132">
        <f t="shared" si="241"/>
        <v>1.4999999999999999E-2</v>
      </c>
      <c r="AS142" s="132">
        <f t="shared" si="214"/>
        <v>1.3000000000000001E-2</v>
      </c>
      <c r="AT142" s="25"/>
      <c r="AU142" s="132">
        <f t="shared" si="242"/>
        <v>1.4999999999999999E-2</v>
      </c>
      <c r="AV142" s="132">
        <f t="shared" si="215"/>
        <v>1.3000000000000001E-2</v>
      </c>
      <c r="AW142" s="25"/>
      <c r="AX142" s="132">
        <f t="shared" si="243"/>
        <v>1.4999999999999999E-2</v>
      </c>
      <c r="AY142" s="132">
        <f t="shared" si="216"/>
        <v>1.3000000000000001E-2</v>
      </c>
      <c r="AZ142" s="25"/>
      <c r="BA142" s="132">
        <f t="shared" si="244"/>
        <v>1.4999999999999999E-2</v>
      </c>
      <c r="BB142" s="132">
        <f t="shared" si="245"/>
        <v>1.3000000000000001E-2</v>
      </c>
      <c r="BC142" s="25"/>
      <c r="BD142" s="132">
        <f t="shared" si="246"/>
        <v>1.4999999999999999E-2</v>
      </c>
      <c r="BE142" s="132">
        <f t="shared" si="247"/>
        <v>1.3000000000000001E-2</v>
      </c>
      <c r="BF142" s="25"/>
      <c r="BG142" s="132">
        <f t="shared" si="248"/>
        <v>1.4999999999999999E-2</v>
      </c>
      <c r="BH142" s="132">
        <f t="shared" si="217"/>
        <v>1.3000000000000001E-2</v>
      </c>
      <c r="BI142" s="25"/>
      <c r="BJ142" s="132">
        <f t="shared" si="249"/>
        <v>1.4999999999999999E-2</v>
      </c>
      <c r="BK142" s="132">
        <f t="shared" si="218"/>
        <v>1.3000000000000001E-2</v>
      </c>
      <c r="BL142" s="25"/>
      <c r="BM142" s="132">
        <f t="shared" si="250"/>
        <v>1.4999999999999999E-2</v>
      </c>
      <c r="BN142" s="132">
        <f t="shared" si="219"/>
        <v>1.3000000000000001E-2</v>
      </c>
      <c r="BO142" s="25"/>
      <c r="BP142" s="132">
        <f t="shared" si="251"/>
        <v>1.4999999999999999E-2</v>
      </c>
      <c r="BQ142" s="132">
        <f t="shared" si="252"/>
        <v>1.3000000000000001E-2</v>
      </c>
      <c r="BR142" s="25"/>
      <c r="BS142" s="132">
        <f t="shared" si="253"/>
        <v>1.4999999999999999E-2</v>
      </c>
      <c r="BT142" s="132">
        <f t="shared" si="254"/>
        <v>1.3000000000000001E-2</v>
      </c>
      <c r="BU142" s="25"/>
      <c r="BV142" s="132">
        <f t="shared" si="255"/>
        <v>1.4999999999999999E-2</v>
      </c>
      <c r="BW142" s="132">
        <f t="shared" si="256"/>
        <v>1.3000000000000001E-2</v>
      </c>
      <c r="BY142" s="132"/>
      <c r="BZ142" s="132"/>
      <c r="CA142" s="132"/>
      <c r="CB142" s="132"/>
    </row>
    <row r="143" spans="1:80">
      <c r="A143" s="145" t="s">
        <v>95</v>
      </c>
      <c r="B143" s="65">
        <f t="shared" si="258"/>
        <v>1.4999999999999999E-2</v>
      </c>
      <c r="C143" s="65">
        <f t="shared" si="258"/>
        <v>1.3000000000000001E-2</v>
      </c>
      <c r="D143" s="25">
        <v>1.2652056685061401E-3</v>
      </c>
      <c r="E143" s="132">
        <f t="shared" si="224"/>
        <v>1.6265205668506141E-2</v>
      </c>
      <c r="F143" s="132">
        <f t="shared" si="205"/>
        <v>1.4265205668506141E-2</v>
      </c>
      <c r="G143" s="25">
        <v>6.2655050230012513E-4</v>
      </c>
      <c r="H143" s="132">
        <f t="shared" si="225"/>
        <v>1.5626550502300125E-2</v>
      </c>
      <c r="I143" s="132">
        <f t="shared" si="206"/>
        <v>1.3626550502300126E-2</v>
      </c>
      <c r="J143" s="25">
        <v>6.3108144447709274E-4</v>
      </c>
      <c r="K143" s="132">
        <f t="shared" si="226"/>
        <v>1.5631081444477092E-2</v>
      </c>
      <c r="L143" s="132">
        <f t="shared" si="207"/>
        <v>1.3631081444477094E-2</v>
      </c>
      <c r="M143" s="25">
        <v>4.2558148892723758E-4</v>
      </c>
      <c r="N143" s="132">
        <f t="shared" si="227"/>
        <v>1.5425581488927236E-2</v>
      </c>
      <c r="O143" s="132">
        <f t="shared" si="208"/>
        <v>1.3425581488927238E-2</v>
      </c>
      <c r="P143" s="25">
        <v>3.9912336946576547E-4</v>
      </c>
      <c r="Q143" s="132">
        <f t="shared" si="228"/>
        <v>1.5399123369465764E-2</v>
      </c>
      <c r="R143" s="132">
        <f t="shared" si="229"/>
        <v>1.3399123369465766E-2</v>
      </c>
      <c r="S143" s="25">
        <v>2.3303714387743015E-3</v>
      </c>
      <c r="T143" s="132">
        <f t="shared" si="230"/>
        <v>1.7330371438774302E-2</v>
      </c>
      <c r="U143" s="132">
        <f t="shared" si="231"/>
        <v>1.5330371438774302E-2</v>
      </c>
      <c r="V143" s="25">
        <v>1.2652056685061401E-3</v>
      </c>
      <c r="W143" s="132">
        <f t="shared" si="232"/>
        <v>1.6265205668506141E-2</v>
      </c>
      <c r="X143" s="132">
        <f t="shared" si="209"/>
        <v>1.4265205668506141E-2</v>
      </c>
      <c r="Y143" s="25">
        <v>6.2655050230012513E-4</v>
      </c>
      <c r="Z143" s="132">
        <f t="shared" si="233"/>
        <v>1.5626550502300125E-2</v>
      </c>
      <c r="AA143" s="132">
        <f t="shared" si="210"/>
        <v>1.3626550502300126E-2</v>
      </c>
      <c r="AB143" s="25">
        <v>6.3108144447709274E-4</v>
      </c>
      <c r="AC143" s="132">
        <f t="shared" si="234"/>
        <v>1.5631081444477092E-2</v>
      </c>
      <c r="AD143" s="132">
        <f t="shared" si="211"/>
        <v>1.3631081444477094E-2</v>
      </c>
      <c r="AE143" s="25">
        <v>4.2558148892723758E-4</v>
      </c>
      <c r="AF143" s="132">
        <f t="shared" si="235"/>
        <v>1.5425581488927236E-2</v>
      </c>
      <c r="AG143" s="132">
        <f t="shared" si="212"/>
        <v>1.3425581488927238E-2</v>
      </c>
      <c r="AH143" s="25">
        <v>3.9912336946576547E-4</v>
      </c>
      <c r="AI143" s="132">
        <f t="shared" si="236"/>
        <v>1.5399123369465764E-2</v>
      </c>
      <c r="AJ143" s="132">
        <f t="shared" si="237"/>
        <v>1.3399123369465766E-2</v>
      </c>
      <c r="AK143" s="25">
        <v>2.3303714387743015E-3</v>
      </c>
      <c r="AL143" s="132">
        <f t="shared" si="238"/>
        <v>1.7330371438774302E-2</v>
      </c>
      <c r="AM143" s="132">
        <f t="shared" si="239"/>
        <v>1.5330371438774302E-2</v>
      </c>
      <c r="AN143" s="25"/>
      <c r="AO143" s="132">
        <f t="shared" si="240"/>
        <v>1.4999999999999999E-2</v>
      </c>
      <c r="AP143" s="132">
        <f t="shared" si="213"/>
        <v>1.3000000000000001E-2</v>
      </c>
      <c r="AQ143" s="25"/>
      <c r="AR143" s="132">
        <f t="shared" si="241"/>
        <v>1.4999999999999999E-2</v>
      </c>
      <c r="AS143" s="132">
        <f t="shared" si="214"/>
        <v>1.3000000000000001E-2</v>
      </c>
      <c r="AT143" s="25"/>
      <c r="AU143" s="132">
        <f t="shared" si="242"/>
        <v>1.4999999999999999E-2</v>
      </c>
      <c r="AV143" s="132">
        <f t="shared" si="215"/>
        <v>1.3000000000000001E-2</v>
      </c>
      <c r="AW143" s="25"/>
      <c r="AX143" s="132">
        <f t="shared" si="243"/>
        <v>1.4999999999999999E-2</v>
      </c>
      <c r="AY143" s="132">
        <f t="shared" si="216"/>
        <v>1.3000000000000001E-2</v>
      </c>
      <c r="AZ143" s="25"/>
      <c r="BA143" s="132">
        <f t="shared" si="244"/>
        <v>1.4999999999999999E-2</v>
      </c>
      <c r="BB143" s="132">
        <f t="shared" si="245"/>
        <v>1.3000000000000001E-2</v>
      </c>
      <c r="BC143" s="25"/>
      <c r="BD143" s="132">
        <f t="shared" si="246"/>
        <v>1.4999999999999999E-2</v>
      </c>
      <c r="BE143" s="132">
        <f t="shared" si="247"/>
        <v>1.3000000000000001E-2</v>
      </c>
      <c r="BF143" s="25"/>
      <c r="BG143" s="132">
        <f t="shared" si="248"/>
        <v>1.4999999999999999E-2</v>
      </c>
      <c r="BH143" s="132">
        <f t="shared" si="217"/>
        <v>1.3000000000000001E-2</v>
      </c>
      <c r="BI143" s="25"/>
      <c r="BJ143" s="132">
        <f t="shared" si="249"/>
        <v>1.4999999999999999E-2</v>
      </c>
      <c r="BK143" s="132">
        <f t="shared" si="218"/>
        <v>1.3000000000000001E-2</v>
      </c>
      <c r="BL143" s="25"/>
      <c r="BM143" s="132">
        <f t="shared" si="250"/>
        <v>1.4999999999999999E-2</v>
      </c>
      <c r="BN143" s="132">
        <f t="shared" si="219"/>
        <v>1.3000000000000001E-2</v>
      </c>
      <c r="BO143" s="25"/>
      <c r="BP143" s="132">
        <f t="shared" si="251"/>
        <v>1.4999999999999999E-2</v>
      </c>
      <c r="BQ143" s="132">
        <f t="shared" si="252"/>
        <v>1.3000000000000001E-2</v>
      </c>
      <c r="BR143" s="25"/>
      <c r="BS143" s="132">
        <f t="shared" si="253"/>
        <v>1.4999999999999999E-2</v>
      </c>
      <c r="BT143" s="132">
        <f t="shared" si="254"/>
        <v>1.3000000000000001E-2</v>
      </c>
      <c r="BU143" s="25"/>
      <c r="BV143" s="132">
        <f t="shared" si="255"/>
        <v>1.4999999999999999E-2</v>
      </c>
      <c r="BW143" s="132">
        <f t="shared" si="256"/>
        <v>1.3000000000000001E-2</v>
      </c>
      <c r="BY143" s="132"/>
      <c r="BZ143" s="132"/>
      <c r="CA143" s="132"/>
      <c r="CB143" s="132"/>
    </row>
    <row r="144" spans="1:80">
      <c r="A144" s="90" t="s">
        <v>72</v>
      </c>
      <c r="B144" s="69">
        <f>B49</f>
        <v>1.4999999999999999E-2</v>
      </c>
      <c r="C144" s="69">
        <f>C49</f>
        <v>1.3000000000000001E-2</v>
      </c>
      <c r="D144" s="156">
        <v>2.1031305602119806E-2</v>
      </c>
      <c r="E144" s="132">
        <f t="shared" si="224"/>
        <v>3.6031305602119805E-2</v>
      </c>
      <c r="F144" s="132">
        <f t="shared" si="205"/>
        <v>3.403130560211981E-2</v>
      </c>
      <c r="G144" s="156">
        <v>2.2922955307523842E-2</v>
      </c>
      <c r="H144" s="132">
        <f t="shared" si="225"/>
        <v>3.7922955307523841E-2</v>
      </c>
      <c r="I144" s="132">
        <f t="shared" si="206"/>
        <v>3.5922955307523846E-2</v>
      </c>
      <c r="J144" s="156">
        <v>2.9212773463601405E-2</v>
      </c>
      <c r="K144" s="132">
        <f t="shared" si="226"/>
        <v>4.4212773463601404E-2</v>
      </c>
      <c r="L144" s="132">
        <f t="shared" si="207"/>
        <v>4.2212773463601402E-2</v>
      </c>
      <c r="M144" s="156">
        <v>2.7897551887292243E-2</v>
      </c>
      <c r="N144" s="132">
        <f t="shared" si="227"/>
        <v>4.2897551887292246E-2</v>
      </c>
      <c r="O144" s="132">
        <f t="shared" si="208"/>
        <v>4.0897551887292244E-2</v>
      </c>
      <c r="P144" s="156">
        <v>2.8472172620548533E-2</v>
      </c>
      <c r="Q144" s="132">
        <f t="shared" si="228"/>
        <v>4.3472172620548533E-2</v>
      </c>
      <c r="R144" s="132">
        <f t="shared" si="229"/>
        <v>4.1472172620548531E-2</v>
      </c>
      <c r="S144" s="156">
        <v>2.333454432500642E-2</v>
      </c>
      <c r="T144" s="132">
        <f t="shared" si="230"/>
        <v>3.8334544325006423E-2</v>
      </c>
      <c r="U144" s="132">
        <f t="shared" si="231"/>
        <v>3.6334544325006421E-2</v>
      </c>
      <c r="V144" s="156">
        <v>2.1031305602119806E-2</v>
      </c>
      <c r="W144" s="132">
        <f t="shared" si="232"/>
        <v>3.6031305602119805E-2</v>
      </c>
      <c r="X144" s="132">
        <f t="shared" si="209"/>
        <v>3.403130560211981E-2</v>
      </c>
      <c r="Y144" s="156">
        <v>2.2922955307523842E-2</v>
      </c>
      <c r="Z144" s="132">
        <f t="shared" si="233"/>
        <v>3.7922955307523841E-2</v>
      </c>
      <c r="AA144" s="132">
        <f t="shared" si="210"/>
        <v>3.5922955307523846E-2</v>
      </c>
      <c r="AB144" s="156">
        <v>2.9212773463601405E-2</v>
      </c>
      <c r="AC144" s="132">
        <f t="shared" si="234"/>
        <v>4.4212773463601404E-2</v>
      </c>
      <c r="AD144" s="132">
        <f t="shared" si="211"/>
        <v>4.2212773463601402E-2</v>
      </c>
      <c r="AE144" s="156">
        <v>2.7897551887292243E-2</v>
      </c>
      <c r="AF144" s="132">
        <f t="shared" si="235"/>
        <v>4.2897551887292246E-2</v>
      </c>
      <c r="AG144" s="132">
        <f t="shared" si="212"/>
        <v>4.0897551887292244E-2</v>
      </c>
      <c r="AH144" s="156">
        <v>2.8472172620548533E-2</v>
      </c>
      <c r="AI144" s="132">
        <f t="shared" si="236"/>
        <v>4.3472172620548533E-2</v>
      </c>
      <c r="AJ144" s="132">
        <f t="shared" si="237"/>
        <v>4.1472172620548531E-2</v>
      </c>
      <c r="AK144" s="156">
        <v>2.333454432500642E-2</v>
      </c>
      <c r="AL144" s="132">
        <f t="shared" si="238"/>
        <v>3.8334544325006423E-2</v>
      </c>
      <c r="AM144" s="132">
        <f t="shared" si="239"/>
        <v>3.6334544325006421E-2</v>
      </c>
      <c r="AN144" s="156"/>
      <c r="AO144" s="132">
        <f t="shared" si="240"/>
        <v>1.4999999999999999E-2</v>
      </c>
      <c r="AP144" s="132">
        <f t="shared" si="213"/>
        <v>1.3000000000000001E-2</v>
      </c>
      <c r="AQ144" s="156"/>
      <c r="AR144" s="132">
        <f t="shared" si="241"/>
        <v>1.4999999999999999E-2</v>
      </c>
      <c r="AS144" s="132">
        <f t="shared" si="214"/>
        <v>1.3000000000000001E-2</v>
      </c>
      <c r="AT144" s="156"/>
      <c r="AU144" s="132">
        <f t="shared" si="242"/>
        <v>1.4999999999999999E-2</v>
      </c>
      <c r="AV144" s="132">
        <f t="shared" si="215"/>
        <v>1.3000000000000001E-2</v>
      </c>
      <c r="AW144" s="156"/>
      <c r="AX144" s="132">
        <f t="shared" si="243"/>
        <v>1.4999999999999999E-2</v>
      </c>
      <c r="AY144" s="132">
        <f t="shared" si="216"/>
        <v>1.3000000000000001E-2</v>
      </c>
      <c r="AZ144" s="156"/>
      <c r="BA144" s="132">
        <f t="shared" si="244"/>
        <v>1.4999999999999999E-2</v>
      </c>
      <c r="BB144" s="132">
        <f t="shared" si="245"/>
        <v>1.3000000000000001E-2</v>
      </c>
      <c r="BC144" s="156"/>
      <c r="BD144" s="132">
        <f t="shared" si="246"/>
        <v>1.4999999999999999E-2</v>
      </c>
      <c r="BE144" s="132">
        <f t="shared" si="247"/>
        <v>1.3000000000000001E-2</v>
      </c>
      <c r="BF144" s="156"/>
      <c r="BG144" s="132">
        <f t="shared" si="248"/>
        <v>1.4999999999999999E-2</v>
      </c>
      <c r="BH144" s="132">
        <f t="shared" si="217"/>
        <v>1.3000000000000001E-2</v>
      </c>
      <c r="BI144" s="156"/>
      <c r="BJ144" s="132">
        <f t="shared" si="249"/>
        <v>1.4999999999999999E-2</v>
      </c>
      <c r="BK144" s="132">
        <f t="shared" si="218"/>
        <v>1.3000000000000001E-2</v>
      </c>
      <c r="BL144" s="156"/>
      <c r="BM144" s="132">
        <f t="shared" si="250"/>
        <v>1.4999999999999999E-2</v>
      </c>
      <c r="BN144" s="132">
        <f t="shared" si="219"/>
        <v>1.3000000000000001E-2</v>
      </c>
      <c r="BO144" s="156"/>
      <c r="BP144" s="132">
        <f t="shared" si="251"/>
        <v>1.4999999999999999E-2</v>
      </c>
      <c r="BQ144" s="132">
        <f t="shared" si="252"/>
        <v>1.3000000000000001E-2</v>
      </c>
      <c r="BR144" s="156"/>
      <c r="BS144" s="132">
        <f t="shared" si="253"/>
        <v>1.4999999999999999E-2</v>
      </c>
      <c r="BT144" s="132">
        <f t="shared" si="254"/>
        <v>1.3000000000000001E-2</v>
      </c>
      <c r="BU144" s="156"/>
      <c r="BV144" s="132">
        <f t="shared" si="255"/>
        <v>1.4999999999999999E-2</v>
      </c>
      <c r="BW144" s="132">
        <f t="shared" si="256"/>
        <v>1.3000000000000001E-2</v>
      </c>
      <c r="BY144" s="132"/>
      <c r="BZ144" s="132"/>
      <c r="CA144" s="132"/>
      <c r="CB144" s="132"/>
    </row>
    <row r="145" spans="1:80">
      <c r="A145" s="145" t="s">
        <v>96</v>
      </c>
      <c r="B145" s="65">
        <f t="shared" ref="B145:C151" si="259">B146</f>
        <v>1.3000000000000001E-2</v>
      </c>
      <c r="C145" s="65">
        <f t="shared" si="259"/>
        <v>1.3000000000000001E-2</v>
      </c>
      <c r="D145" s="25">
        <v>6.7911067601668451E-3</v>
      </c>
      <c r="E145" s="132">
        <f t="shared" si="224"/>
        <v>1.9791106760166845E-2</v>
      </c>
      <c r="F145" s="132">
        <f t="shared" si="205"/>
        <v>1.9791106760166845E-2</v>
      </c>
      <c r="G145" s="25">
        <v>6.974556304329433E-3</v>
      </c>
      <c r="H145" s="132">
        <f t="shared" si="225"/>
        <v>1.9974556304329434E-2</v>
      </c>
      <c r="I145" s="132">
        <f t="shared" si="206"/>
        <v>1.9974556304329434E-2</v>
      </c>
      <c r="J145" s="25">
        <v>6.2050982537534272E-3</v>
      </c>
      <c r="K145" s="132">
        <f t="shared" si="226"/>
        <v>1.9205098253753428E-2</v>
      </c>
      <c r="L145" s="132">
        <f t="shared" si="207"/>
        <v>1.9205098253753428E-2</v>
      </c>
      <c r="M145" s="25">
        <v>9.772911334085508E-3</v>
      </c>
      <c r="N145" s="132">
        <f t="shared" si="227"/>
        <v>2.2772911334085509E-2</v>
      </c>
      <c r="O145" s="132">
        <f t="shared" si="208"/>
        <v>2.2772911334085509E-2</v>
      </c>
      <c r="P145" s="25">
        <v>8.8362908738661046E-3</v>
      </c>
      <c r="Q145" s="132">
        <f t="shared" si="228"/>
        <v>2.1836290873866106E-2</v>
      </c>
      <c r="R145" s="132">
        <f t="shared" si="229"/>
        <v>2.1836290873866106E-2</v>
      </c>
      <c r="S145" s="25">
        <v>6.2389568016806207E-3</v>
      </c>
      <c r="T145" s="132">
        <f t="shared" si="230"/>
        <v>1.9238956801680623E-2</v>
      </c>
      <c r="U145" s="132">
        <f t="shared" si="231"/>
        <v>1.9238956801680623E-2</v>
      </c>
      <c r="V145" s="25">
        <v>6.7911067601668451E-3</v>
      </c>
      <c r="W145" s="132">
        <f t="shared" si="232"/>
        <v>1.9791106760166845E-2</v>
      </c>
      <c r="X145" s="132">
        <f t="shared" si="209"/>
        <v>1.9791106760166845E-2</v>
      </c>
      <c r="Y145" s="25">
        <v>6.974556304329433E-3</v>
      </c>
      <c r="Z145" s="132">
        <f t="shared" si="233"/>
        <v>1.9974556304329434E-2</v>
      </c>
      <c r="AA145" s="132">
        <f t="shared" si="210"/>
        <v>1.9974556304329434E-2</v>
      </c>
      <c r="AB145" s="25">
        <v>6.2050982537534272E-3</v>
      </c>
      <c r="AC145" s="132">
        <f t="shared" si="234"/>
        <v>1.9205098253753428E-2</v>
      </c>
      <c r="AD145" s="132">
        <f t="shared" si="211"/>
        <v>1.9205098253753428E-2</v>
      </c>
      <c r="AE145" s="25">
        <v>9.772911334085508E-3</v>
      </c>
      <c r="AF145" s="132">
        <f t="shared" si="235"/>
        <v>2.2772911334085509E-2</v>
      </c>
      <c r="AG145" s="132">
        <f t="shared" si="212"/>
        <v>2.2772911334085509E-2</v>
      </c>
      <c r="AH145" s="25">
        <v>8.8362908738661046E-3</v>
      </c>
      <c r="AI145" s="132">
        <f t="shared" si="236"/>
        <v>2.1836290873866106E-2</v>
      </c>
      <c r="AJ145" s="132">
        <f t="shared" si="237"/>
        <v>2.1836290873866106E-2</v>
      </c>
      <c r="AK145" s="25">
        <v>6.2389568016806207E-3</v>
      </c>
      <c r="AL145" s="132">
        <f t="shared" si="238"/>
        <v>1.9238956801680623E-2</v>
      </c>
      <c r="AM145" s="132">
        <f t="shared" si="239"/>
        <v>1.9238956801680623E-2</v>
      </c>
      <c r="AN145" s="25"/>
      <c r="AO145" s="132">
        <f t="shared" si="240"/>
        <v>1.3000000000000001E-2</v>
      </c>
      <c r="AP145" s="132">
        <f t="shared" si="213"/>
        <v>1.3000000000000001E-2</v>
      </c>
      <c r="AQ145" s="25"/>
      <c r="AR145" s="132">
        <f t="shared" si="241"/>
        <v>1.3000000000000001E-2</v>
      </c>
      <c r="AS145" s="132">
        <f t="shared" si="214"/>
        <v>1.3000000000000001E-2</v>
      </c>
      <c r="AT145" s="25"/>
      <c r="AU145" s="132">
        <f t="shared" si="242"/>
        <v>1.3000000000000001E-2</v>
      </c>
      <c r="AV145" s="132">
        <f t="shared" si="215"/>
        <v>1.3000000000000001E-2</v>
      </c>
      <c r="AW145" s="25"/>
      <c r="AX145" s="132">
        <f t="shared" si="243"/>
        <v>1.3000000000000001E-2</v>
      </c>
      <c r="AY145" s="132">
        <f t="shared" si="216"/>
        <v>1.3000000000000001E-2</v>
      </c>
      <c r="AZ145" s="25"/>
      <c r="BA145" s="132">
        <f t="shared" si="244"/>
        <v>1.3000000000000001E-2</v>
      </c>
      <c r="BB145" s="132">
        <f t="shared" si="245"/>
        <v>1.3000000000000001E-2</v>
      </c>
      <c r="BC145" s="25"/>
      <c r="BD145" s="132">
        <f t="shared" si="246"/>
        <v>1.3000000000000001E-2</v>
      </c>
      <c r="BE145" s="132">
        <f t="shared" si="247"/>
        <v>1.3000000000000001E-2</v>
      </c>
      <c r="BF145" s="25"/>
      <c r="BG145" s="132">
        <f t="shared" si="248"/>
        <v>1.3000000000000001E-2</v>
      </c>
      <c r="BH145" s="132">
        <f t="shared" si="217"/>
        <v>1.3000000000000001E-2</v>
      </c>
      <c r="BI145" s="25"/>
      <c r="BJ145" s="132">
        <f t="shared" si="249"/>
        <v>1.3000000000000001E-2</v>
      </c>
      <c r="BK145" s="132">
        <f t="shared" si="218"/>
        <v>1.3000000000000001E-2</v>
      </c>
      <c r="BL145" s="25"/>
      <c r="BM145" s="132">
        <f t="shared" si="250"/>
        <v>1.3000000000000001E-2</v>
      </c>
      <c r="BN145" s="132">
        <f t="shared" si="219"/>
        <v>1.3000000000000001E-2</v>
      </c>
      <c r="BO145" s="25"/>
      <c r="BP145" s="132">
        <f t="shared" si="251"/>
        <v>1.3000000000000001E-2</v>
      </c>
      <c r="BQ145" s="132">
        <f t="shared" si="252"/>
        <v>1.3000000000000001E-2</v>
      </c>
      <c r="BR145" s="25"/>
      <c r="BS145" s="132">
        <f t="shared" si="253"/>
        <v>1.3000000000000001E-2</v>
      </c>
      <c r="BT145" s="132">
        <f t="shared" si="254"/>
        <v>1.3000000000000001E-2</v>
      </c>
      <c r="BU145" s="25"/>
      <c r="BV145" s="132">
        <f t="shared" si="255"/>
        <v>1.3000000000000001E-2</v>
      </c>
      <c r="BW145" s="132">
        <f t="shared" si="256"/>
        <v>1.3000000000000001E-2</v>
      </c>
      <c r="BY145" s="132"/>
      <c r="BZ145" s="132"/>
      <c r="CA145" s="132"/>
      <c r="CB145" s="132"/>
    </row>
    <row r="146" spans="1:80">
      <c r="A146" s="145" t="s">
        <v>97</v>
      </c>
      <c r="B146" s="65">
        <f t="shared" si="259"/>
        <v>1.3000000000000001E-2</v>
      </c>
      <c r="C146" s="65">
        <f t="shared" si="259"/>
        <v>1.3000000000000001E-2</v>
      </c>
      <c r="D146" s="25">
        <v>4.3319445104982864E-4</v>
      </c>
      <c r="E146" s="132">
        <f t="shared" si="224"/>
        <v>1.343319445104983E-2</v>
      </c>
      <c r="F146" s="132">
        <f t="shared" si="205"/>
        <v>1.343319445104983E-2</v>
      </c>
      <c r="G146" s="25">
        <v>6.3583402945190212E-4</v>
      </c>
      <c r="H146" s="132">
        <f t="shared" si="225"/>
        <v>1.3635834029451904E-2</v>
      </c>
      <c r="I146" s="132">
        <f t="shared" si="206"/>
        <v>1.3635834029451904E-2</v>
      </c>
      <c r="J146" s="25">
        <v>4.5971134522312213E-4</v>
      </c>
      <c r="K146" s="132">
        <f t="shared" si="226"/>
        <v>1.3459711345223124E-2</v>
      </c>
      <c r="L146" s="132">
        <f t="shared" si="207"/>
        <v>1.3459711345223124E-2</v>
      </c>
      <c r="M146" s="25">
        <v>3.5002408172710875E-4</v>
      </c>
      <c r="N146" s="132">
        <f t="shared" si="227"/>
        <v>1.335002408172711E-2</v>
      </c>
      <c r="O146" s="132">
        <f t="shared" si="208"/>
        <v>1.335002408172711E-2</v>
      </c>
      <c r="P146" s="25">
        <v>3.6804155987869445E-4</v>
      </c>
      <c r="Q146" s="132">
        <f t="shared" si="228"/>
        <v>1.3368041559878696E-2</v>
      </c>
      <c r="R146" s="132">
        <f t="shared" si="229"/>
        <v>1.3368041559878696E-2</v>
      </c>
      <c r="S146" s="25">
        <v>2.8614519661056606E-4</v>
      </c>
      <c r="T146" s="132">
        <f t="shared" si="230"/>
        <v>1.3286145196610567E-2</v>
      </c>
      <c r="U146" s="132">
        <f t="shared" si="231"/>
        <v>1.3286145196610567E-2</v>
      </c>
      <c r="V146" s="25">
        <v>4.3319445104982864E-4</v>
      </c>
      <c r="W146" s="132">
        <f t="shared" si="232"/>
        <v>1.343319445104983E-2</v>
      </c>
      <c r="X146" s="132">
        <f t="shared" si="209"/>
        <v>1.343319445104983E-2</v>
      </c>
      <c r="Y146" s="25">
        <v>6.3583402945190212E-4</v>
      </c>
      <c r="Z146" s="132">
        <f t="shared" si="233"/>
        <v>1.3635834029451904E-2</v>
      </c>
      <c r="AA146" s="132">
        <f t="shared" si="210"/>
        <v>1.3635834029451904E-2</v>
      </c>
      <c r="AB146" s="25">
        <v>4.5971134522312213E-4</v>
      </c>
      <c r="AC146" s="132">
        <f t="shared" si="234"/>
        <v>1.3459711345223124E-2</v>
      </c>
      <c r="AD146" s="132">
        <f t="shared" si="211"/>
        <v>1.3459711345223124E-2</v>
      </c>
      <c r="AE146" s="25">
        <v>3.5002408172710875E-4</v>
      </c>
      <c r="AF146" s="132">
        <f t="shared" si="235"/>
        <v>1.335002408172711E-2</v>
      </c>
      <c r="AG146" s="132">
        <f t="shared" si="212"/>
        <v>1.335002408172711E-2</v>
      </c>
      <c r="AH146" s="25">
        <v>3.6804155987869445E-4</v>
      </c>
      <c r="AI146" s="132">
        <f t="shared" si="236"/>
        <v>1.3368041559878696E-2</v>
      </c>
      <c r="AJ146" s="132">
        <f t="shared" si="237"/>
        <v>1.3368041559878696E-2</v>
      </c>
      <c r="AK146" s="25">
        <v>2.8614519661056606E-4</v>
      </c>
      <c r="AL146" s="132">
        <f t="shared" si="238"/>
        <v>1.3286145196610567E-2</v>
      </c>
      <c r="AM146" s="132">
        <f t="shared" si="239"/>
        <v>1.3286145196610567E-2</v>
      </c>
      <c r="AN146" s="25"/>
      <c r="AO146" s="132">
        <f t="shared" si="240"/>
        <v>1.3000000000000001E-2</v>
      </c>
      <c r="AP146" s="132">
        <f t="shared" si="213"/>
        <v>1.3000000000000001E-2</v>
      </c>
      <c r="AQ146" s="25"/>
      <c r="AR146" s="132">
        <f t="shared" si="241"/>
        <v>1.3000000000000001E-2</v>
      </c>
      <c r="AS146" s="132">
        <f t="shared" si="214"/>
        <v>1.3000000000000001E-2</v>
      </c>
      <c r="AT146" s="25"/>
      <c r="AU146" s="132">
        <f t="shared" si="242"/>
        <v>1.3000000000000001E-2</v>
      </c>
      <c r="AV146" s="132">
        <f t="shared" si="215"/>
        <v>1.3000000000000001E-2</v>
      </c>
      <c r="AW146" s="25"/>
      <c r="AX146" s="132">
        <f t="shared" si="243"/>
        <v>1.3000000000000001E-2</v>
      </c>
      <c r="AY146" s="132">
        <f t="shared" si="216"/>
        <v>1.3000000000000001E-2</v>
      </c>
      <c r="AZ146" s="25"/>
      <c r="BA146" s="132">
        <f t="shared" si="244"/>
        <v>1.3000000000000001E-2</v>
      </c>
      <c r="BB146" s="132">
        <f t="shared" si="245"/>
        <v>1.3000000000000001E-2</v>
      </c>
      <c r="BC146" s="25"/>
      <c r="BD146" s="132">
        <f t="shared" si="246"/>
        <v>1.3000000000000001E-2</v>
      </c>
      <c r="BE146" s="132">
        <f t="shared" si="247"/>
        <v>1.3000000000000001E-2</v>
      </c>
      <c r="BF146" s="25"/>
      <c r="BG146" s="132">
        <f t="shared" si="248"/>
        <v>1.3000000000000001E-2</v>
      </c>
      <c r="BH146" s="132">
        <f t="shared" si="217"/>
        <v>1.3000000000000001E-2</v>
      </c>
      <c r="BI146" s="25"/>
      <c r="BJ146" s="132">
        <f t="shared" si="249"/>
        <v>1.3000000000000001E-2</v>
      </c>
      <c r="BK146" s="132">
        <f t="shared" si="218"/>
        <v>1.3000000000000001E-2</v>
      </c>
      <c r="BL146" s="25"/>
      <c r="BM146" s="132">
        <f t="shared" si="250"/>
        <v>1.3000000000000001E-2</v>
      </c>
      <c r="BN146" s="132">
        <f t="shared" si="219"/>
        <v>1.3000000000000001E-2</v>
      </c>
      <c r="BO146" s="25"/>
      <c r="BP146" s="132">
        <f t="shared" si="251"/>
        <v>1.3000000000000001E-2</v>
      </c>
      <c r="BQ146" s="132">
        <f t="shared" si="252"/>
        <v>1.3000000000000001E-2</v>
      </c>
      <c r="BR146" s="25"/>
      <c r="BS146" s="132">
        <f t="shared" si="253"/>
        <v>1.3000000000000001E-2</v>
      </c>
      <c r="BT146" s="132">
        <f t="shared" si="254"/>
        <v>1.3000000000000001E-2</v>
      </c>
      <c r="BU146" s="25"/>
      <c r="BV146" s="132">
        <f t="shared" si="255"/>
        <v>1.3000000000000001E-2</v>
      </c>
      <c r="BW146" s="132">
        <f t="shared" si="256"/>
        <v>1.3000000000000001E-2</v>
      </c>
      <c r="BY146" s="132"/>
      <c r="BZ146" s="132"/>
      <c r="CA146" s="132"/>
      <c r="CB146" s="132"/>
    </row>
    <row r="147" spans="1:80">
      <c r="A147" s="145" t="s">
        <v>98</v>
      </c>
      <c r="B147" s="65">
        <f t="shared" si="259"/>
        <v>1.3000000000000001E-2</v>
      </c>
      <c r="C147" s="65">
        <f t="shared" si="259"/>
        <v>1.3000000000000001E-2</v>
      </c>
      <c r="D147" s="25">
        <v>1.7425745537090762E-3</v>
      </c>
      <c r="E147" s="132">
        <f t="shared" si="224"/>
        <v>1.4742574553709076E-2</v>
      </c>
      <c r="F147" s="132">
        <f t="shared" si="205"/>
        <v>1.4742574553709076E-2</v>
      </c>
      <c r="G147" s="25">
        <v>1.7104460874925139E-3</v>
      </c>
      <c r="H147" s="132">
        <f t="shared" si="225"/>
        <v>1.4710446087492515E-2</v>
      </c>
      <c r="I147" s="132">
        <f t="shared" si="206"/>
        <v>1.4710446087492515E-2</v>
      </c>
      <c r="J147" s="25">
        <v>2.3549654921718429E-3</v>
      </c>
      <c r="K147" s="132">
        <f t="shared" si="226"/>
        <v>1.5354965492171843E-2</v>
      </c>
      <c r="L147" s="132">
        <f t="shared" si="207"/>
        <v>1.5354965492171843E-2</v>
      </c>
      <c r="M147" s="25">
        <v>1.8971937803250968E-3</v>
      </c>
      <c r="N147" s="132">
        <f t="shared" si="227"/>
        <v>1.4897193780325097E-2</v>
      </c>
      <c r="O147" s="132">
        <f t="shared" si="208"/>
        <v>1.4897193780325097E-2</v>
      </c>
      <c r="P147" s="25">
        <v>1.3910653588703676E-3</v>
      </c>
      <c r="Q147" s="132">
        <f t="shared" si="228"/>
        <v>1.4391065358870369E-2</v>
      </c>
      <c r="R147" s="132">
        <f t="shared" si="229"/>
        <v>1.4391065358870369E-2</v>
      </c>
      <c r="S147" s="25">
        <v>1.9353144537407642E-3</v>
      </c>
      <c r="T147" s="132">
        <f t="shared" si="230"/>
        <v>1.4935314453740765E-2</v>
      </c>
      <c r="U147" s="132">
        <f t="shared" si="231"/>
        <v>1.4935314453740765E-2</v>
      </c>
      <c r="V147" s="25">
        <v>1.7425745537090762E-3</v>
      </c>
      <c r="W147" s="132">
        <f t="shared" si="232"/>
        <v>1.4742574553709076E-2</v>
      </c>
      <c r="X147" s="132">
        <f t="shared" si="209"/>
        <v>1.4742574553709076E-2</v>
      </c>
      <c r="Y147" s="25">
        <v>1.7104460874925139E-3</v>
      </c>
      <c r="Z147" s="132">
        <f t="shared" si="233"/>
        <v>1.4710446087492515E-2</v>
      </c>
      <c r="AA147" s="132">
        <f t="shared" si="210"/>
        <v>1.4710446087492515E-2</v>
      </c>
      <c r="AB147" s="25">
        <v>2.3549654921718429E-3</v>
      </c>
      <c r="AC147" s="132">
        <f t="shared" si="234"/>
        <v>1.5354965492171843E-2</v>
      </c>
      <c r="AD147" s="132">
        <f t="shared" si="211"/>
        <v>1.5354965492171843E-2</v>
      </c>
      <c r="AE147" s="25">
        <v>1.8971937803250968E-3</v>
      </c>
      <c r="AF147" s="132">
        <f t="shared" si="235"/>
        <v>1.4897193780325097E-2</v>
      </c>
      <c r="AG147" s="132">
        <f t="shared" si="212"/>
        <v>1.4897193780325097E-2</v>
      </c>
      <c r="AH147" s="25">
        <v>1.3910653588703676E-3</v>
      </c>
      <c r="AI147" s="132">
        <f t="shared" si="236"/>
        <v>1.4391065358870369E-2</v>
      </c>
      <c r="AJ147" s="132">
        <f t="shared" si="237"/>
        <v>1.4391065358870369E-2</v>
      </c>
      <c r="AK147" s="25">
        <v>1.9353144537407642E-3</v>
      </c>
      <c r="AL147" s="132">
        <f t="shared" si="238"/>
        <v>1.4935314453740765E-2</v>
      </c>
      <c r="AM147" s="132">
        <f t="shared" si="239"/>
        <v>1.4935314453740765E-2</v>
      </c>
      <c r="AN147" s="25"/>
      <c r="AO147" s="132">
        <f t="shared" si="240"/>
        <v>1.3000000000000001E-2</v>
      </c>
      <c r="AP147" s="132">
        <f t="shared" si="213"/>
        <v>1.3000000000000001E-2</v>
      </c>
      <c r="AQ147" s="25"/>
      <c r="AR147" s="132">
        <f t="shared" si="241"/>
        <v>1.3000000000000001E-2</v>
      </c>
      <c r="AS147" s="132">
        <f t="shared" si="214"/>
        <v>1.3000000000000001E-2</v>
      </c>
      <c r="AT147" s="25"/>
      <c r="AU147" s="132">
        <f t="shared" si="242"/>
        <v>1.3000000000000001E-2</v>
      </c>
      <c r="AV147" s="132">
        <f t="shared" si="215"/>
        <v>1.3000000000000001E-2</v>
      </c>
      <c r="AW147" s="25"/>
      <c r="AX147" s="132">
        <f t="shared" si="243"/>
        <v>1.3000000000000001E-2</v>
      </c>
      <c r="AY147" s="132">
        <f t="shared" si="216"/>
        <v>1.3000000000000001E-2</v>
      </c>
      <c r="AZ147" s="25"/>
      <c r="BA147" s="132">
        <f t="shared" si="244"/>
        <v>1.3000000000000001E-2</v>
      </c>
      <c r="BB147" s="132">
        <f t="shared" si="245"/>
        <v>1.3000000000000001E-2</v>
      </c>
      <c r="BC147" s="25"/>
      <c r="BD147" s="132">
        <f t="shared" si="246"/>
        <v>1.3000000000000001E-2</v>
      </c>
      <c r="BE147" s="132">
        <f t="shared" si="247"/>
        <v>1.3000000000000001E-2</v>
      </c>
      <c r="BF147" s="25"/>
      <c r="BG147" s="132">
        <f t="shared" si="248"/>
        <v>1.3000000000000001E-2</v>
      </c>
      <c r="BH147" s="132">
        <f t="shared" si="217"/>
        <v>1.3000000000000001E-2</v>
      </c>
      <c r="BI147" s="25"/>
      <c r="BJ147" s="132">
        <f t="shared" si="249"/>
        <v>1.3000000000000001E-2</v>
      </c>
      <c r="BK147" s="132">
        <f t="shared" si="218"/>
        <v>1.3000000000000001E-2</v>
      </c>
      <c r="BL147" s="25"/>
      <c r="BM147" s="132">
        <f t="shared" si="250"/>
        <v>1.3000000000000001E-2</v>
      </c>
      <c r="BN147" s="132">
        <f t="shared" si="219"/>
        <v>1.3000000000000001E-2</v>
      </c>
      <c r="BO147" s="25"/>
      <c r="BP147" s="132">
        <f t="shared" si="251"/>
        <v>1.3000000000000001E-2</v>
      </c>
      <c r="BQ147" s="132">
        <f t="shared" si="252"/>
        <v>1.3000000000000001E-2</v>
      </c>
      <c r="BR147" s="25"/>
      <c r="BS147" s="132">
        <f t="shared" si="253"/>
        <v>1.3000000000000001E-2</v>
      </c>
      <c r="BT147" s="132">
        <f t="shared" si="254"/>
        <v>1.3000000000000001E-2</v>
      </c>
      <c r="BU147" s="25"/>
      <c r="BV147" s="132">
        <f t="shared" si="255"/>
        <v>1.3000000000000001E-2</v>
      </c>
      <c r="BW147" s="132">
        <f t="shared" si="256"/>
        <v>1.3000000000000001E-2</v>
      </c>
      <c r="BY147" s="132"/>
      <c r="BZ147" s="132"/>
      <c r="CA147" s="132"/>
      <c r="CB147" s="132"/>
    </row>
    <row r="148" spans="1:80">
      <c r="A148" s="145" t="s">
        <v>99</v>
      </c>
      <c r="B148" s="65">
        <f t="shared" si="259"/>
        <v>1.3000000000000001E-2</v>
      </c>
      <c r="C148" s="65">
        <f t="shared" si="259"/>
        <v>1.3000000000000001E-2</v>
      </c>
      <c r="D148" s="25">
        <v>2.2309870474502892E-3</v>
      </c>
      <c r="E148" s="132">
        <f t="shared" si="224"/>
        <v>1.523098704745029E-2</v>
      </c>
      <c r="F148" s="132">
        <f t="shared" si="205"/>
        <v>1.523098704745029E-2</v>
      </c>
      <c r="G148" s="25">
        <v>2.2686838428267321E-3</v>
      </c>
      <c r="H148" s="132">
        <f t="shared" si="225"/>
        <v>1.5268683842826734E-2</v>
      </c>
      <c r="I148" s="132">
        <f t="shared" si="206"/>
        <v>1.5268683842826734E-2</v>
      </c>
      <c r="J148" s="25">
        <v>2.2402721341097643E-3</v>
      </c>
      <c r="K148" s="132">
        <f t="shared" si="226"/>
        <v>1.5240272134109766E-2</v>
      </c>
      <c r="L148" s="132">
        <f t="shared" si="207"/>
        <v>1.5240272134109766E-2</v>
      </c>
      <c r="M148" s="25">
        <v>2.5190488130722045E-3</v>
      </c>
      <c r="N148" s="132">
        <f t="shared" si="227"/>
        <v>1.5519048813072206E-2</v>
      </c>
      <c r="O148" s="132">
        <f t="shared" si="208"/>
        <v>1.5519048813072206E-2</v>
      </c>
      <c r="P148" s="25">
        <v>2.7459029131889174E-3</v>
      </c>
      <c r="Q148" s="132">
        <f t="shared" si="228"/>
        <v>1.5745902913188919E-2</v>
      </c>
      <c r="R148" s="132">
        <f t="shared" si="229"/>
        <v>1.5745902913188919E-2</v>
      </c>
      <c r="S148" s="25">
        <v>2.0618876132593527E-3</v>
      </c>
      <c r="T148" s="132">
        <f t="shared" si="230"/>
        <v>1.5061887613259354E-2</v>
      </c>
      <c r="U148" s="132">
        <f t="shared" si="231"/>
        <v>1.5061887613259354E-2</v>
      </c>
      <c r="V148" s="25">
        <v>2.2309870474502892E-3</v>
      </c>
      <c r="W148" s="132">
        <f t="shared" si="232"/>
        <v>1.523098704745029E-2</v>
      </c>
      <c r="X148" s="132">
        <f t="shared" si="209"/>
        <v>1.523098704745029E-2</v>
      </c>
      <c r="Y148" s="25">
        <v>2.2686838428267321E-3</v>
      </c>
      <c r="Z148" s="132">
        <f t="shared" si="233"/>
        <v>1.5268683842826734E-2</v>
      </c>
      <c r="AA148" s="132">
        <f t="shared" si="210"/>
        <v>1.5268683842826734E-2</v>
      </c>
      <c r="AB148" s="25">
        <v>2.2402721341097643E-3</v>
      </c>
      <c r="AC148" s="132">
        <f t="shared" si="234"/>
        <v>1.5240272134109766E-2</v>
      </c>
      <c r="AD148" s="132">
        <f t="shared" si="211"/>
        <v>1.5240272134109766E-2</v>
      </c>
      <c r="AE148" s="25">
        <v>2.5190488130722045E-3</v>
      </c>
      <c r="AF148" s="132">
        <f t="shared" si="235"/>
        <v>1.5519048813072206E-2</v>
      </c>
      <c r="AG148" s="132">
        <f t="shared" si="212"/>
        <v>1.5519048813072206E-2</v>
      </c>
      <c r="AH148" s="25">
        <v>2.7459029131889174E-3</v>
      </c>
      <c r="AI148" s="132">
        <f t="shared" si="236"/>
        <v>1.5745902913188919E-2</v>
      </c>
      <c r="AJ148" s="132">
        <f t="shared" si="237"/>
        <v>1.5745902913188919E-2</v>
      </c>
      <c r="AK148" s="25">
        <v>2.0618876132593527E-3</v>
      </c>
      <c r="AL148" s="132">
        <f t="shared" si="238"/>
        <v>1.5061887613259354E-2</v>
      </c>
      <c r="AM148" s="132">
        <f t="shared" si="239"/>
        <v>1.5061887613259354E-2</v>
      </c>
      <c r="AN148" s="25"/>
      <c r="AO148" s="132">
        <f t="shared" si="240"/>
        <v>1.3000000000000001E-2</v>
      </c>
      <c r="AP148" s="132">
        <f t="shared" si="213"/>
        <v>1.3000000000000001E-2</v>
      </c>
      <c r="AQ148" s="25"/>
      <c r="AR148" s="132">
        <f t="shared" si="241"/>
        <v>1.3000000000000001E-2</v>
      </c>
      <c r="AS148" s="132">
        <f t="shared" si="214"/>
        <v>1.3000000000000001E-2</v>
      </c>
      <c r="AT148" s="25"/>
      <c r="AU148" s="132">
        <f t="shared" si="242"/>
        <v>1.3000000000000001E-2</v>
      </c>
      <c r="AV148" s="132">
        <f t="shared" si="215"/>
        <v>1.3000000000000001E-2</v>
      </c>
      <c r="AW148" s="25"/>
      <c r="AX148" s="132">
        <f t="shared" si="243"/>
        <v>1.3000000000000001E-2</v>
      </c>
      <c r="AY148" s="132">
        <f t="shared" si="216"/>
        <v>1.3000000000000001E-2</v>
      </c>
      <c r="AZ148" s="25"/>
      <c r="BA148" s="132">
        <f t="shared" si="244"/>
        <v>1.3000000000000001E-2</v>
      </c>
      <c r="BB148" s="132">
        <f t="shared" si="245"/>
        <v>1.3000000000000001E-2</v>
      </c>
      <c r="BC148" s="25"/>
      <c r="BD148" s="132">
        <f t="shared" si="246"/>
        <v>1.3000000000000001E-2</v>
      </c>
      <c r="BE148" s="132">
        <f t="shared" si="247"/>
        <v>1.3000000000000001E-2</v>
      </c>
      <c r="BF148" s="25"/>
      <c r="BG148" s="132">
        <f t="shared" si="248"/>
        <v>1.3000000000000001E-2</v>
      </c>
      <c r="BH148" s="132">
        <f t="shared" si="217"/>
        <v>1.3000000000000001E-2</v>
      </c>
      <c r="BI148" s="25"/>
      <c r="BJ148" s="132">
        <f t="shared" si="249"/>
        <v>1.3000000000000001E-2</v>
      </c>
      <c r="BK148" s="132">
        <f t="shared" si="218"/>
        <v>1.3000000000000001E-2</v>
      </c>
      <c r="BL148" s="25"/>
      <c r="BM148" s="132">
        <f t="shared" si="250"/>
        <v>1.3000000000000001E-2</v>
      </c>
      <c r="BN148" s="132">
        <f t="shared" si="219"/>
        <v>1.3000000000000001E-2</v>
      </c>
      <c r="BO148" s="25"/>
      <c r="BP148" s="132">
        <f t="shared" si="251"/>
        <v>1.3000000000000001E-2</v>
      </c>
      <c r="BQ148" s="132">
        <f t="shared" si="252"/>
        <v>1.3000000000000001E-2</v>
      </c>
      <c r="BR148" s="25"/>
      <c r="BS148" s="132">
        <f t="shared" si="253"/>
        <v>1.3000000000000001E-2</v>
      </c>
      <c r="BT148" s="132">
        <f t="shared" si="254"/>
        <v>1.3000000000000001E-2</v>
      </c>
      <c r="BU148" s="25"/>
      <c r="BV148" s="132">
        <f t="shared" si="255"/>
        <v>1.3000000000000001E-2</v>
      </c>
      <c r="BW148" s="132">
        <f t="shared" si="256"/>
        <v>1.3000000000000001E-2</v>
      </c>
      <c r="BY148" s="132"/>
      <c r="BZ148" s="132"/>
      <c r="CA148" s="132"/>
      <c r="CB148" s="132"/>
    </row>
    <row r="149" spans="1:80">
      <c r="A149" s="145" t="s">
        <v>100</v>
      </c>
      <c r="B149" s="65">
        <f t="shared" si="259"/>
        <v>1.3000000000000001E-2</v>
      </c>
      <c r="C149" s="65">
        <f t="shared" si="259"/>
        <v>1.3000000000000001E-2</v>
      </c>
      <c r="D149" s="25">
        <v>3.1203537802182968E-3</v>
      </c>
      <c r="E149" s="132">
        <f t="shared" si="224"/>
        <v>1.6120353780218297E-2</v>
      </c>
      <c r="F149" s="132">
        <f t="shared" si="205"/>
        <v>1.6120353780218297E-2</v>
      </c>
      <c r="G149" s="25">
        <v>3.5030426322337719E-3</v>
      </c>
      <c r="H149" s="132">
        <f t="shared" si="225"/>
        <v>1.6503042632233775E-2</v>
      </c>
      <c r="I149" s="132">
        <f t="shared" si="206"/>
        <v>1.6503042632233775E-2</v>
      </c>
      <c r="J149" s="25">
        <v>3.5013631225213134E-3</v>
      </c>
      <c r="K149" s="132">
        <f t="shared" si="226"/>
        <v>1.6501363122521314E-2</v>
      </c>
      <c r="L149" s="132">
        <f t="shared" si="207"/>
        <v>1.6501363122521314E-2</v>
      </c>
      <c r="M149" s="25">
        <v>3.4640435477752115E-3</v>
      </c>
      <c r="N149" s="132">
        <f t="shared" si="227"/>
        <v>1.6464043547775212E-2</v>
      </c>
      <c r="O149" s="132">
        <f t="shared" si="208"/>
        <v>1.6464043547775212E-2</v>
      </c>
      <c r="P149" s="25">
        <v>3.7415500189681376E-3</v>
      </c>
      <c r="Q149" s="132">
        <f t="shared" si="228"/>
        <v>1.674155001896814E-2</v>
      </c>
      <c r="R149" s="132">
        <f t="shared" si="229"/>
        <v>1.674155001896814E-2</v>
      </c>
      <c r="S149" s="25">
        <v>3.1423297362491135E-3</v>
      </c>
      <c r="T149" s="132">
        <f t="shared" si="230"/>
        <v>1.6142329736249114E-2</v>
      </c>
      <c r="U149" s="132">
        <f t="shared" si="231"/>
        <v>1.6142329736249114E-2</v>
      </c>
      <c r="V149" s="25">
        <v>3.1203537802182968E-3</v>
      </c>
      <c r="W149" s="132">
        <f t="shared" si="232"/>
        <v>1.6120353780218297E-2</v>
      </c>
      <c r="X149" s="132">
        <f t="shared" si="209"/>
        <v>1.6120353780218297E-2</v>
      </c>
      <c r="Y149" s="25">
        <v>3.5030426322337719E-3</v>
      </c>
      <c r="Z149" s="132">
        <f t="shared" si="233"/>
        <v>1.6503042632233775E-2</v>
      </c>
      <c r="AA149" s="132">
        <f t="shared" si="210"/>
        <v>1.6503042632233775E-2</v>
      </c>
      <c r="AB149" s="25">
        <v>3.5013631225213134E-3</v>
      </c>
      <c r="AC149" s="132">
        <f t="shared" si="234"/>
        <v>1.6501363122521314E-2</v>
      </c>
      <c r="AD149" s="132">
        <f t="shared" si="211"/>
        <v>1.6501363122521314E-2</v>
      </c>
      <c r="AE149" s="25">
        <v>3.4640435477752115E-3</v>
      </c>
      <c r="AF149" s="132">
        <f t="shared" si="235"/>
        <v>1.6464043547775212E-2</v>
      </c>
      <c r="AG149" s="132">
        <f t="shared" si="212"/>
        <v>1.6464043547775212E-2</v>
      </c>
      <c r="AH149" s="25">
        <v>3.7415500189681376E-3</v>
      </c>
      <c r="AI149" s="132">
        <f t="shared" si="236"/>
        <v>1.674155001896814E-2</v>
      </c>
      <c r="AJ149" s="132">
        <f t="shared" si="237"/>
        <v>1.674155001896814E-2</v>
      </c>
      <c r="AK149" s="25">
        <v>3.1423297362491135E-3</v>
      </c>
      <c r="AL149" s="132">
        <f t="shared" si="238"/>
        <v>1.6142329736249114E-2</v>
      </c>
      <c r="AM149" s="132">
        <f t="shared" si="239"/>
        <v>1.6142329736249114E-2</v>
      </c>
      <c r="AN149" s="25"/>
      <c r="AO149" s="132">
        <f t="shared" si="240"/>
        <v>1.3000000000000001E-2</v>
      </c>
      <c r="AP149" s="132">
        <f t="shared" si="213"/>
        <v>1.3000000000000001E-2</v>
      </c>
      <c r="AQ149" s="25"/>
      <c r="AR149" s="132">
        <f t="shared" si="241"/>
        <v>1.3000000000000001E-2</v>
      </c>
      <c r="AS149" s="132">
        <f t="shared" si="214"/>
        <v>1.3000000000000001E-2</v>
      </c>
      <c r="AT149" s="25"/>
      <c r="AU149" s="132">
        <f t="shared" si="242"/>
        <v>1.3000000000000001E-2</v>
      </c>
      <c r="AV149" s="132">
        <f t="shared" si="215"/>
        <v>1.3000000000000001E-2</v>
      </c>
      <c r="AW149" s="25"/>
      <c r="AX149" s="132">
        <f t="shared" si="243"/>
        <v>1.3000000000000001E-2</v>
      </c>
      <c r="AY149" s="132">
        <f t="shared" si="216"/>
        <v>1.3000000000000001E-2</v>
      </c>
      <c r="AZ149" s="25"/>
      <c r="BA149" s="132">
        <f t="shared" si="244"/>
        <v>1.3000000000000001E-2</v>
      </c>
      <c r="BB149" s="132">
        <f t="shared" si="245"/>
        <v>1.3000000000000001E-2</v>
      </c>
      <c r="BC149" s="25"/>
      <c r="BD149" s="132">
        <f t="shared" si="246"/>
        <v>1.3000000000000001E-2</v>
      </c>
      <c r="BE149" s="132">
        <f t="shared" si="247"/>
        <v>1.3000000000000001E-2</v>
      </c>
      <c r="BF149" s="25"/>
      <c r="BG149" s="132">
        <f t="shared" si="248"/>
        <v>1.3000000000000001E-2</v>
      </c>
      <c r="BH149" s="132">
        <f t="shared" si="217"/>
        <v>1.3000000000000001E-2</v>
      </c>
      <c r="BI149" s="25"/>
      <c r="BJ149" s="132">
        <f t="shared" si="249"/>
        <v>1.3000000000000001E-2</v>
      </c>
      <c r="BK149" s="132">
        <f t="shared" si="218"/>
        <v>1.3000000000000001E-2</v>
      </c>
      <c r="BL149" s="25"/>
      <c r="BM149" s="132">
        <f t="shared" si="250"/>
        <v>1.3000000000000001E-2</v>
      </c>
      <c r="BN149" s="132">
        <f t="shared" si="219"/>
        <v>1.3000000000000001E-2</v>
      </c>
      <c r="BO149" s="25"/>
      <c r="BP149" s="132">
        <f t="shared" si="251"/>
        <v>1.3000000000000001E-2</v>
      </c>
      <c r="BQ149" s="132">
        <f t="shared" si="252"/>
        <v>1.3000000000000001E-2</v>
      </c>
      <c r="BR149" s="25"/>
      <c r="BS149" s="132">
        <f t="shared" si="253"/>
        <v>1.3000000000000001E-2</v>
      </c>
      <c r="BT149" s="132">
        <f t="shared" si="254"/>
        <v>1.3000000000000001E-2</v>
      </c>
      <c r="BU149" s="25"/>
      <c r="BV149" s="132">
        <f t="shared" si="255"/>
        <v>1.3000000000000001E-2</v>
      </c>
      <c r="BW149" s="132">
        <f t="shared" si="256"/>
        <v>1.3000000000000001E-2</v>
      </c>
      <c r="BY149" s="132"/>
      <c r="BZ149" s="132"/>
      <c r="CA149" s="132"/>
      <c r="CB149" s="132"/>
    </row>
    <row r="150" spans="1:80">
      <c r="A150" s="145" t="s">
        <v>101</v>
      </c>
      <c r="B150" s="65">
        <f t="shared" si="259"/>
        <v>1.3000000000000001E-2</v>
      </c>
      <c r="C150" s="65">
        <f t="shared" si="259"/>
        <v>1.3000000000000001E-2</v>
      </c>
      <c r="D150" s="25">
        <v>1.0227806488191267E-3</v>
      </c>
      <c r="E150" s="132">
        <f t="shared" si="224"/>
        <v>1.4022780648819127E-2</v>
      </c>
      <c r="F150" s="132">
        <f t="shared" ref="F150:F161" si="260">D150+$C150</f>
        <v>1.4022780648819127E-2</v>
      </c>
      <c r="G150" s="25">
        <v>8.92094411018881E-4</v>
      </c>
      <c r="H150" s="132">
        <f t="shared" si="225"/>
        <v>1.3892094411018883E-2</v>
      </c>
      <c r="I150" s="132">
        <f t="shared" ref="I150:I161" si="261">G150+$C150</f>
        <v>1.3892094411018883E-2</v>
      </c>
      <c r="J150" s="25">
        <v>1.9181660210475708E-3</v>
      </c>
      <c r="K150" s="132">
        <f t="shared" si="226"/>
        <v>1.4918166021047572E-2</v>
      </c>
      <c r="L150" s="132">
        <f t="shared" ref="L150:L161" si="262">J150+$C150</f>
        <v>1.4918166021047572E-2</v>
      </c>
      <c r="M150" s="25">
        <v>7.0865819357702282E-4</v>
      </c>
      <c r="N150" s="132">
        <f t="shared" si="227"/>
        <v>1.3708658193577025E-2</v>
      </c>
      <c r="O150" s="132">
        <f t="shared" ref="O150:O161" si="263">M150+$C150</f>
        <v>1.3708658193577025E-2</v>
      </c>
      <c r="P150" s="25">
        <v>5.6935288289959108E-4</v>
      </c>
      <c r="Q150" s="132">
        <f t="shared" si="228"/>
        <v>1.3569352882899592E-2</v>
      </c>
      <c r="R150" s="132">
        <f t="shared" si="229"/>
        <v>1.3569352882899592E-2</v>
      </c>
      <c r="S150" s="25">
        <v>1.4587672827748187E-3</v>
      </c>
      <c r="T150" s="132">
        <f t="shared" si="230"/>
        <v>1.445876728277482E-2</v>
      </c>
      <c r="U150" s="132">
        <f t="shared" si="231"/>
        <v>1.445876728277482E-2</v>
      </c>
      <c r="V150" s="25">
        <v>1.0227806488191267E-3</v>
      </c>
      <c r="W150" s="132">
        <f t="shared" si="232"/>
        <v>1.4022780648819127E-2</v>
      </c>
      <c r="X150" s="132">
        <f t="shared" ref="X150:X161" si="264">V150+$C150</f>
        <v>1.4022780648819127E-2</v>
      </c>
      <c r="Y150" s="25">
        <v>8.92094411018881E-4</v>
      </c>
      <c r="Z150" s="132">
        <f t="shared" si="233"/>
        <v>1.3892094411018883E-2</v>
      </c>
      <c r="AA150" s="132">
        <f t="shared" ref="AA150:AA161" si="265">Y150+$C150</f>
        <v>1.3892094411018883E-2</v>
      </c>
      <c r="AB150" s="25">
        <v>1.9181660210475708E-3</v>
      </c>
      <c r="AC150" s="132">
        <f t="shared" si="234"/>
        <v>1.4918166021047572E-2</v>
      </c>
      <c r="AD150" s="132">
        <f t="shared" ref="AD150:AD161" si="266">AB150+$C150</f>
        <v>1.4918166021047572E-2</v>
      </c>
      <c r="AE150" s="25">
        <v>7.0865819357702282E-4</v>
      </c>
      <c r="AF150" s="132">
        <f t="shared" si="235"/>
        <v>1.3708658193577025E-2</v>
      </c>
      <c r="AG150" s="132">
        <f t="shared" ref="AG150:AG161" si="267">AE150+$C150</f>
        <v>1.3708658193577025E-2</v>
      </c>
      <c r="AH150" s="25">
        <v>5.6935288289959108E-4</v>
      </c>
      <c r="AI150" s="132">
        <f t="shared" si="236"/>
        <v>1.3569352882899592E-2</v>
      </c>
      <c r="AJ150" s="132">
        <f t="shared" si="237"/>
        <v>1.3569352882899592E-2</v>
      </c>
      <c r="AK150" s="25">
        <v>1.4587672827748187E-3</v>
      </c>
      <c r="AL150" s="132">
        <f t="shared" si="238"/>
        <v>1.445876728277482E-2</v>
      </c>
      <c r="AM150" s="132">
        <f t="shared" si="239"/>
        <v>1.445876728277482E-2</v>
      </c>
      <c r="AN150" s="25"/>
      <c r="AO150" s="132">
        <f t="shared" si="240"/>
        <v>1.3000000000000001E-2</v>
      </c>
      <c r="AP150" s="132">
        <f t="shared" ref="AP150:AP161" si="268">AN150+$C150</f>
        <v>1.3000000000000001E-2</v>
      </c>
      <c r="AQ150" s="25"/>
      <c r="AR150" s="132">
        <f t="shared" si="241"/>
        <v>1.3000000000000001E-2</v>
      </c>
      <c r="AS150" s="132">
        <f t="shared" ref="AS150:AS161" si="269">AQ150+$C150</f>
        <v>1.3000000000000001E-2</v>
      </c>
      <c r="AT150" s="25"/>
      <c r="AU150" s="132">
        <f t="shared" si="242"/>
        <v>1.3000000000000001E-2</v>
      </c>
      <c r="AV150" s="132">
        <f t="shared" ref="AV150:AV161" si="270">AT150+$C150</f>
        <v>1.3000000000000001E-2</v>
      </c>
      <c r="AW150" s="25"/>
      <c r="AX150" s="132">
        <f t="shared" si="243"/>
        <v>1.3000000000000001E-2</v>
      </c>
      <c r="AY150" s="132">
        <f t="shared" ref="AY150:AY161" si="271">AW150+$C150</f>
        <v>1.3000000000000001E-2</v>
      </c>
      <c r="AZ150" s="25"/>
      <c r="BA150" s="132">
        <f t="shared" si="244"/>
        <v>1.3000000000000001E-2</v>
      </c>
      <c r="BB150" s="132">
        <f t="shared" si="245"/>
        <v>1.3000000000000001E-2</v>
      </c>
      <c r="BC150" s="25"/>
      <c r="BD150" s="132">
        <f t="shared" si="246"/>
        <v>1.3000000000000001E-2</v>
      </c>
      <c r="BE150" s="132">
        <f t="shared" si="247"/>
        <v>1.3000000000000001E-2</v>
      </c>
      <c r="BF150" s="25"/>
      <c r="BG150" s="132">
        <f t="shared" si="248"/>
        <v>1.3000000000000001E-2</v>
      </c>
      <c r="BH150" s="132">
        <f t="shared" ref="BH150:BH161" si="272">BF150+$C150</f>
        <v>1.3000000000000001E-2</v>
      </c>
      <c r="BI150" s="25"/>
      <c r="BJ150" s="132">
        <f t="shared" si="249"/>
        <v>1.3000000000000001E-2</v>
      </c>
      <c r="BK150" s="132">
        <f t="shared" ref="BK150:BK161" si="273">BI150+$C150</f>
        <v>1.3000000000000001E-2</v>
      </c>
      <c r="BL150" s="25"/>
      <c r="BM150" s="132">
        <f t="shared" si="250"/>
        <v>1.3000000000000001E-2</v>
      </c>
      <c r="BN150" s="132">
        <f t="shared" ref="BN150:BN161" si="274">BL150+$C150</f>
        <v>1.3000000000000001E-2</v>
      </c>
      <c r="BO150" s="25"/>
      <c r="BP150" s="132">
        <f t="shared" si="251"/>
        <v>1.3000000000000001E-2</v>
      </c>
      <c r="BQ150" s="132">
        <f t="shared" si="252"/>
        <v>1.3000000000000001E-2</v>
      </c>
      <c r="BR150" s="25"/>
      <c r="BS150" s="132">
        <f t="shared" si="253"/>
        <v>1.3000000000000001E-2</v>
      </c>
      <c r="BT150" s="132">
        <f t="shared" si="254"/>
        <v>1.3000000000000001E-2</v>
      </c>
      <c r="BU150" s="25"/>
      <c r="BV150" s="132">
        <f t="shared" si="255"/>
        <v>1.3000000000000001E-2</v>
      </c>
      <c r="BW150" s="132">
        <f t="shared" si="256"/>
        <v>1.3000000000000001E-2</v>
      </c>
      <c r="BY150" s="132"/>
      <c r="BZ150" s="132"/>
      <c r="CA150" s="132"/>
      <c r="CB150" s="132"/>
    </row>
    <row r="151" spans="1:80">
      <c r="A151" s="145" t="s">
        <v>102</v>
      </c>
      <c r="B151" s="65">
        <f t="shared" si="259"/>
        <v>1.3000000000000001E-2</v>
      </c>
      <c r="C151" s="65">
        <f t="shared" si="259"/>
        <v>1.3000000000000001E-2</v>
      </c>
      <c r="D151" s="25">
        <v>1.1489627825048579E-2</v>
      </c>
      <c r="E151" s="132">
        <f t="shared" si="224"/>
        <v>2.4489627825048578E-2</v>
      </c>
      <c r="F151" s="132">
        <f t="shared" si="260"/>
        <v>2.4489627825048578E-2</v>
      </c>
      <c r="G151" s="25">
        <v>1.222780654600767E-2</v>
      </c>
      <c r="H151" s="132">
        <f t="shared" si="225"/>
        <v>2.5227806546007672E-2</v>
      </c>
      <c r="I151" s="132">
        <f t="shared" si="261"/>
        <v>2.5227806546007672E-2</v>
      </c>
      <c r="J151" s="25">
        <v>9.7510792363619744E-3</v>
      </c>
      <c r="K151" s="132">
        <f t="shared" si="226"/>
        <v>2.2751079236361976E-2</v>
      </c>
      <c r="L151" s="132">
        <f t="shared" si="262"/>
        <v>2.2751079236361976E-2</v>
      </c>
      <c r="M151" s="25">
        <v>1.6225513908976516E-2</v>
      </c>
      <c r="N151" s="132">
        <f t="shared" si="227"/>
        <v>2.9225513908976517E-2</v>
      </c>
      <c r="O151" s="132">
        <f t="shared" si="263"/>
        <v>2.9225513908976517E-2</v>
      </c>
      <c r="P151" s="25">
        <v>1.7547842829786747E-2</v>
      </c>
      <c r="Q151" s="132">
        <f t="shared" si="228"/>
        <v>3.0547842829786748E-2</v>
      </c>
      <c r="R151" s="132">
        <f t="shared" si="229"/>
        <v>3.0547842829786748E-2</v>
      </c>
      <c r="S151" s="25">
        <v>9.5005782549790769E-3</v>
      </c>
      <c r="T151" s="132">
        <f t="shared" si="230"/>
        <v>2.250057825497908E-2</v>
      </c>
      <c r="U151" s="132">
        <f t="shared" si="231"/>
        <v>2.250057825497908E-2</v>
      </c>
      <c r="V151" s="25">
        <v>1.1489627825048579E-2</v>
      </c>
      <c r="W151" s="132">
        <f t="shared" si="232"/>
        <v>2.4489627825048578E-2</v>
      </c>
      <c r="X151" s="132">
        <f t="shared" si="264"/>
        <v>2.4489627825048578E-2</v>
      </c>
      <c r="Y151" s="25">
        <v>1.222780654600767E-2</v>
      </c>
      <c r="Z151" s="132">
        <f t="shared" si="233"/>
        <v>2.5227806546007672E-2</v>
      </c>
      <c r="AA151" s="132">
        <f t="shared" si="265"/>
        <v>2.5227806546007672E-2</v>
      </c>
      <c r="AB151" s="25">
        <v>9.7510792363619744E-3</v>
      </c>
      <c r="AC151" s="132">
        <f t="shared" si="234"/>
        <v>2.2751079236361976E-2</v>
      </c>
      <c r="AD151" s="132">
        <f t="shared" si="266"/>
        <v>2.2751079236361976E-2</v>
      </c>
      <c r="AE151" s="25">
        <v>1.6225513908976516E-2</v>
      </c>
      <c r="AF151" s="132">
        <f t="shared" si="235"/>
        <v>2.9225513908976517E-2</v>
      </c>
      <c r="AG151" s="132">
        <f t="shared" si="267"/>
        <v>2.9225513908976517E-2</v>
      </c>
      <c r="AH151" s="25">
        <v>1.7547842829786747E-2</v>
      </c>
      <c r="AI151" s="132">
        <f t="shared" si="236"/>
        <v>3.0547842829786748E-2</v>
      </c>
      <c r="AJ151" s="132">
        <f t="shared" si="237"/>
        <v>3.0547842829786748E-2</v>
      </c>
      <c r="AK151" s="25">
        <v>9.5005782549790769E-3</v>
      </c>
      <c r="AL151" s="132">
        <f t="shared" si="238"/>
        <v>2.250057825497908E-2</v>
      </c>
      <c r="AM151" s="132">
        <f t="shared" si="239"/>
        <v>2.250057825497908E-2</v>
      </c>
      <c r="AN151" s="25"/>
      <c r="AO151" s="132">
        <f t="shared" si="240"/>
        <v>1.3000000000000001E-2</v>
      </c>
      <c r="AP151" s="132">
        <f t="shared" si="268"/>
        <v>1.3000000000000001E-2</v>
      </c>
      <c r="AQ151" s="25"/>
      <c r="AR151" s="132">
        <f t="shared" si="241"/>
        <v>1.3000000000000001E-2</v>
      </c>
      <c r="AS151" s="132">
        <f t="shared" si="269"/>
        <v>1.3000000000000001E-2</v>
      </c>
      <c r="AT151" s="25"/>
      <c r="AU151" s="132">
        <f t="shared" si="242"/>
        <v>1.3000000000000001E-2</v>
      </c>
      <c r="AV151" s="132">
        <f t="shared" si="270"/>
        <v>1.3000000000000001E-2</v>
      </c>
      <c r="AW151" s="25"/>
      <c r="AX151" s="132">
        <f t="shared" si="243"/>
        <v>1.3000000000000001E-2</v>
      </c>
      <c r="AY151" s="132">
        <f t="shared" si="271"/>
        <v>1.3000000000000001E-2</v>
      </c>
      <c r="AZ151" s="25"/>
      <c r="BA151" s="132">
        <f t="shared" si="244"/>
        <v>1.3000000000000001E-2</v>
      </c>
      <c r="BB151" s="132">
        <f t="shared" si="245"/>
        <v>1.3000000000000001E-2</v>
      </c>
      <c r="BC151" s="25"/>
      <c r="BD151" s="132">
        <f t="shared" si="246"/>
        <v>1.3000000000000001E-2</v>
      </c>
      <c r="BE151" s="132">
        <f t="shared" si="247"/>
        <v>1.3000000000000001E-2</v>
      </c>
      <c r="BF151" s="25"/>
      <c r="BG151" s="132">
        <f t="shared" si="248"/>
        <v>1.3000000000000001E-2</v>
      </c>
      <c r="BH151" s="132">
        <f t="shared" si="272"/>
        <v>1.3000000000000001E-2</v>
      </c>
      <c r="BI151" s="25"/>
      <c r="BJ151" s="132">
        <f t="shared" si="249"/>
        <v>1.3000000000000001E-2</v>
      </c>
      <c r="BK151" s="132">
        <f t="shared" si="273"/>
        <v>1.3000000000000001E-2</v>
      </c>
      <c r="BL151" s="25"/>
      <c r="BM151" s="132">
        <f t="shared" si="250"/>
        <v>1.3000000000000001E-2</v>
      </c>
      <c r="BN151" s="132">
        <f t="shared" si="274"/>
        <v>1.3000000000000001E-2</v>
      </c>
      <c r="BO151" s="25"/>
      <c r="BP151" s="132">
        <f t="shared" si="251"/>
        <v>1.3000000000000001E-2</v>
      </c>
      <c r="BQ151" s="132">
        <f t="shared" si="252"/>
        <v>1.3000000000000001E-2</v>
      </c>
      <c r="BR151" s="25"/>
      <c r="BS151" s="132">
        <f t="shared" si="253"/>
        <v>1.3000000000000001E-2</v>
      </c>
      <c r="BT151" s="132">
        <f t="shared" si="254"/>
        <v>1.3000000000000001E-2</v>
      </c>
      <c r="BU151" s="25"/>
      <c r="BV151" s="132">
        <f t="shared" si="255"/>
        <v>1.3000000000000001E-2</v>
      </c>
      <c r="BW151" s="132">
        <f t="shared" si="256"/>
        <v>1.3000000000000001E-2</v>
      </c>
      <c r="BY151" s="132"/>
      <c r="BZ151" s="132"/>
      <c r="CA151" s="132"/>
      <c r="CB151" s="132"/>
    </row>
    <row r="152" spans="1:80">
      <c r="A152" s="90" t="s">
        <v>73</v>
      </c>
      <c r="B152" s="163">
        <f>B50</f>
        <v>1.3000000000000001E-2</v>
      </c>
      <c r="C152" s="163">
        <f>C50</f>
        <v>1.3000000000000001E-2</v>
      </c>
      <c r="D152" s="156">
        <v>2.6830625066462041E-2</v>
      </c>
      <c r="E152" s="132">
        <f t="shared" si="224"/>
        <v>3.9830625066462039E-2</v>
      </c>
      <c r="F152" s="132">
        <f t="shared" si="260"/>
        <v>3.9830625066462039E-2</v>
      </c>
      <c r="G152" s="156">
        <v>2.821263901425056E-2</v>
      </c>
      <c r="H152" s="132">
        <f t="shared" si="225"/>
        <v>4.1212639014250561E-2</v>
      </c>
      <c r="I152" s="132">
        <f t="shared" si="261"/>
        <v>4.1212639014250561E-2</v>
      </c>
      <c r="J152" s="156">
        <v>2.6430655605189014E-2</v>
      </c>
      <c r="K152" s="132">
        <f t="shared" si="226"/>
        <v>3.9430655605189019E-2</v>
      </c>
      <c r="L152" s="132">
        <f t="shared" si="262"/>
        <v>3.9430655605189019E-2</v>
      </c>
      <c r="M152" s="156">
        <v>3.4937393659538671E-2</v>
      </c>
      <c r="N152" s="132">
        <f t="shared" si="227"/>
        <v>4.7937393659538668E-2</v>
      </c>
      <c r="O152" s="132">
        <f t="shared" si="263"/>
        <v>4.7937393659538668E-2</v>
      </c>
      <c r="P152" s="156">
        <v>3.5200252277257149E-2</v>
      </c>
      <c r="Q152" s="132">
        <f t="shared" si="228"/>
        <v>4.8200252277257147E-2</v>
      </c>
      <c r="R152" s="132">
        <f t="shared" si="229"/>
        <v>4.8200252277257147E-2</v>
      </c>
      <c r="S152" s="156">
        <v>2.462413426360217E-2</v>
      </c>
      <c r="T152" s="132">
        <f t="shared" si="230"/>
        <v>3.7624134263602171E-2</v>
      </c>
      <c r="U152" s="132">
        <f t="shared" si="231"/>
        <v>3.7624134263602171E-2</v>
      </c>
      <c r="V152" s="156">
        <v>2.6830625066462041E-2</v>
      </c>
      <c r="W152" s="132">
        <f t="shared" si="232"/>
        <v>3.9830625066462039E-2</v>
      </c>
      <c r="X152" s="132">
        <f t="shared" si="264"/>
        <v>3.9830625066462039E-2</v>
      </c>
      <c r="Y152" s="156">
        <v>2.821263901425056E-2</v>
      </c>
      <c r="Z152" s="132">
        <f t="shared" si="233"/>
        <v>4.1212639014250561E-2</v>
      </c>
      <c r="AA152" s="132">
        <f t="shared" si="265"/>
        <v>4.1212639014250561E-2</v>
      </c>
      <c r="AB152" s="156">
        <v>2.6430655605189014E-2</v>
      </c>
      <c r="AC152" s="132">
        <f t="shared" si="234"/>
        <v>3.9430655605189019E-2</v>
      </c>
      <c r="AD152" s="132">
        <f t="shared" si="266"/>
        <v>3.9430655605189019E-2</v>
      </c>
      <c r="AE152" s="156">
        <v>3.4937393659538671E-2</v>
      </c>
      <c r="AF152" s="132">
        <f t="shared" si="235"/>
        <v>4.7937393659538668E-2</v>
      </c>
      <c r="AG152" s="132">
        <f t="shared" si="267"/>
        <v>4.7937393659538668E-2</v>
      </c>
      <c r="AH152" s="156">
        <v>3.5200252277257149E-2</v>
      </c>
      <c r="AI152" s="132">
        <f t="shared" si="236"/>
        <v>4.8200252277257147E-2</v>
      </c>
      <c r="AJ152" s="132">
        <f t="shared" si="237"/>
        <v>4.8200252277257147E-2</v>
      </c>
      <c r="AK152" s="156">
        <v>2.462413426360217E-2</v>
      </c>
      <c r="AL152" s="132">
        <f t="shared" si="238"/>
        <v>3.7624134263602171E-2</v>
      </c>
      <c r="AM152" s="132">
        <f t="shared" si="239"/>
        <v>3.7624134263602171E-2</v>
      </c>
      <c r="AN152" s="156"/>
      <c r="AO152" s="132">
        <f t="shared" si="240"/>
        <v>1.3000000000000001E-2</v>
      </c>
      <c r="AP152" s="132">
        <f t="shared" si="268"/>
        <v>1.3000000000000001E-2</v>
      </c>
      <c r="AQ152" s="156"/>
      <c r="AR152" s="132">
        <f t="shared" si="241"/>
        <v>1.3000000000000001E-2</v>
      </c>
      <c r="AS152" s="132">
        <f t="shared" si="269"/>
        <v>1.3000000000000001E-2</v>
      </c>
      <c r="AT152" s="156"/>
      <c r="AU152" s="132">
        <f t="shared" si="242"/>
        <v>1.3000000000000001E-2</v>
      </c>
      <c r="AV152" s="132">
        <f t="shared" si="270"/>
        <v>1.3000000000000001E-2</v>
      </c>
      <c r="AW152" s="156"/>
      <c r="AX152" s="132">
        <f t="shared" si="243"/>
        <v>1.3000000000000001E-2</v>
      </c>
      <c r="AY152" s="132">
        <f t="shared" si="271"/>
        <v>1.3000000000000001E-2</v>
      </c>
      <c r="AZ152" s="156"/>
      <c r="BA152" s="132">
        <f t="shared" si="244"/>
        <v>1.3000000000000001E-2</v>
      </c>
      <c r="BB152" s="132">
        <f t="shared" si="245"/>
        <v>1.3000000000000001E-2</v>
      </c>
      <c r="BC152" s="156"/>
      <c r="BD152" s="132">
        <f t="shared" si="246"/>
        <v>1.3000000000000001E-2</v>
      </c>
      <c r="BE152" s="132">
        <f t="shared" si="247"/>
        <v>1.3000000000000001E-2</v>
      </c>
      <c r="BF152" s="156"/>
      <c r="BG152" s="132">
        <f t="shared" si="248"/>
        <v>1.3000000000000001E-2</v>
      </c>
      <c r="BH152" s="132">
        <f t="shared" si="272"/>
        <v>1.3000000000000001E-2</v>
      </c>
      <c r="BI152" s="156"/>
      <c r="BJ152" s="132">
        <f t="shared" si="249"/>
        <v>1.3000000000000001E-2</v>
      </c>
      <c r="BK152" s="132">
        <f t="shared" si="273"/>
        <v>1.3000000000000001E-2</v>
      </c>
      <c r="BL152" s="156"/>
      <c r="BM152" s="132">
        <f t="shared" si="250"/>
        <v>1.3000000000000001E-2</v>
      </c>
      <c r="BN152" s="132">
        <f t="shared" si="274"/>
        <v>1.3000000000000001E-2</v>
      </c>
      <c r="BO152" s="156"/>
      <c r="BP152" s="132">
        <f t="shared" si="251"/>
        <v>1.3000000000000001E-2</v>
      </c>
      <c r="BQ152" s="132">
        <f t="shared" si="252"/>
        <v>1.3000000000000001E-2</v>
      </c>
      <c r="BR152" s="156"/>
      <c r="BS152" s="132">
        <f t="shared" si="253"/>
        <v>1.3000000000000001E-2</v>
      </c>
      <c r="BT152" s="132">
        <f t="shared" si="254"/>
        <v>1.3000000000000001E-2</v>
      </c>
      <c r="BU152" s="156"/>
      <c r="BV152" s="132">
        <f t="shared" si="255"/>
        <v>1.3000000000000001E-2</v>
      </c>
      <c r="BW152" s="132">
        <f t="shared" si="256"/>
        <v>1.3000000000000001E-2</v>
      </c>
      <c r="BY152" s="132"/>
      <c r="BZ152" s="132"/>
      <c r="CA152" s="132"/>
      <c r="CB152" s="132"/>
    </row>
    <row r="153" spans="1:80">
      <c r="A153" s="145" t="s">
        <v>103</v>
      </c>
      <c r="B153" s="65">
        <f t="shared" ref="B153:C155" si="275">B154</f>
        <v>7.0000000000000001E-3</v>
      </c>
      <c r="C153" s="65">
        <f t="shared" si="275"/>
        <v>7.0000000000000001E-3</v>
      </c>
      <c r="D153" s="25">
        <v>4.4030154751236485E-3</v>
      </c>
      <c r="E153" s="132">
        <f t="shared" si="224"/>
        <v>1.1403015475123648E-2</v>
      </c>
      <c r="F153" s="132">
        <f t="shared" si="260"/>
        <v>1.1403015475123648E-2</v>
      </c>
      <c r="G153" s="25">
        <v>4.6976398996888607E-3</v>
      </c>
      <c r="H153" s="132">
        <f t="shared" si="225"/>
        <v>1.1697639899688861E-2</v>
      </c>
      <c r="I153" s="132">
        <f t="shared" si="261"/>
        <v>1.1697639899688861E-2</v>
      </c>
      <c r="J153" s="25">
        <v>5.3175646044506105E-3</v>
      </c>
      <c r="K153" s="132">
        <f t="shared" si="226"/>
        <v>1.2317564604450611E-2</v>
      </c>
      <c r="L153" s="132">
        <f t="shared" si="262"/>
        <v>1.2317564604450611E-2</v>
      </c>
      <c r="M153" s="25">
        <v>3.8506163287991267E-3</v>
      </c>
      <c r="N153" s="132">
        <f t="shared" si="227"/>
        <v>1.0850616328799127E-2</v>
      </c>
      <c r="O153" s="132">
        <f t="shared" si="263"/>
        <v>1.0850616328799127E-2</v>
      </c>
      <c r="P153" s="25">
        <v>4.2162165945163867E-3</v>
      </c>
      <c r="Q153" s="132">
        <f t="shared" si="228"/>
        <v>1.1216216594516387E-2</v>
      </c>
      <c r="R153" s="132">
        <f t="shared" si="229"/>
        <v>1.1216216594516387E-2</v>
      </c>
      <c r="S153" s="25">
        <v>4.6038856565653449E-3</v>
      </c>
      <c r="T153" s="132">
        <f t="shared" si="230"/>
        <v>1.1603885656565345E-2</v>
      </c>
      <c r="U153" s="132">
        <f t="shared" si="231"/>
        <v>1.1603885656565345E-2</v>
      </c>
      <c r="V153" s="25">
        <v>4.4030154751236485E-3</v>
      </c>
      <c r="W153" s="132">
        <f t="shared" si="232"/>
        <v>1.1403015475123648E-2</v>
      </c>
      <c r="X153" s="132">
        <f t="shared" si="264"/>
        <v>1.1403015475123648E-2</v>
      </c>
      <c r="Y153" s="25">
        <v>4.6976398996888607E-3</v>
      </c>
      <c r="Z153" s="132">
        <f t="shared" si="233"/>
        <v>1.1697639899688861E-2</v>
      </c>
      <c r="AA153" s="132">
        <f t="shared" si="265"/>
        <v>1.1697639899688861E-2</v>
      </c>
      <c r="AB153" s="25">
        <v>5.3175646044506105E-3</v>
      </c>
      <c r="AC153" s="132">
        <f t="shared" si="234"/>
        <v>1.2317564604450611E-2</v>
      </c>
      <c r="AD153" s="132">
        <f t="shared" si="266"/>
        <v>1.2317564604450611E-2</v>
      </c>
      <c r="AE153" s="25">
        <v>3.8506163287991267E-3</v>
      </c>
      <c r="AF153" s="132">
        <f t="shared" si="235"/>
        <v>1.0850616328799127E-2</v>
      </c>
      <c r="AG153" s="132">
        <f t="shared" si="267"/>
        <v>1.0850616328799127E-2</v>
      </c>
      <c r="AH153" s="25">
        <v>4.2162165945163867E-3</v>
      </c>
      <c r="AI153" s="132">
        <f t="shared" si="236"/>
        <v>1.1216216594516387E-2</v>
      </c>
      <c r="AJ153" s="132">
        <f t="shared" si="237"/>
        <v>1.1216216594516387E-2</v>
      </c>
      <c r="AK153" s="25">
        <v>4.6038856565653449E-3</v>
      </c>
      <c r="AL153" s="132">
        <f t="shared" si="238"/>
        <v>1.1603885656565345E-2</v>
      </c>
      <c r="AM153" s="132">
        <f t="shared" si="239"/>
        <v>1.1603885656565345E-2</v>
      </c>
      <c r="AN153" s="25"/>
      <c r="AO153" s="132">
        <f t="shared" si="240"/>
        <v>7.0000000000000001E-3</v>
      </c>
      <c r="AP153" s="132">
        <f t="shared" si="268"/>
        <v>7.0000000000000001E-3</v>
      </c>
      <c r="AQ153" s="25"/>
      <c r="AR153" s="132">
        <f t="shared" si="241"/>
        <v>7.0000000000000001E-3</v>
      </c>
      <c r="AS153" s="132">
        <f t="shared" si="269"/>
        <v>7.0000000000000001E-3</v>
      </c>
      <c r="AT153" s="25"/>
      <c r="AU153" s="132">
        <f t="shared" si="242"/>
        <v>7.0000000000000001E-3</v>
      </c>
      <c r="AV153" s="132">
        <f t="shared" si="270"/>
        <v>7.0000000000000001E-3</v>
      </c>
      <c r="AW153" s="25"/>
      <c r="AX153" s="132">
        <f t="shared" si="243"/>
        <v>7.0000000000000001E-3</v>
      </c>
      <c r="AY153" s="132">
        <f t="shared" si="271"/>
        <v>7.0000000000000001E-3</v>
      </c>
      <c r="AZ153" s="25"/>
      <c r="BA153" s="132">
        <f t="shared" si="244"/>
        <v>7.0000000000000001E-3</v>
      </c>
      <c r="BB153" s="132">
        <f t="shared" si="245"/>
        <v>7.0000000000000001E-3</v>
      </c>
      <c r="BC153" s="25"/>
      <c r="BD153" s="132">
        <f t="shared" si="246"/>
        <v>7.0000000000000001E-3</v>
      </c>
      <c r="BE153" s="132">
        <f t="shared" si="247"/>
        <v>7.0000000000000001E-3</v>
      </c>
      <c r="BF153" s="25"/>
      <c r="BG153" s="132">
        <f t="shared" si="248"/>
        <v>7.0000000000000001E-3</v>
      </c>
      <c r="BH153" s="132">
        <f t="shared" si="272"/>
        <v>7.0000000000000001E-3</v>
      </c>
      <c r="BI153" s="25"/>
      <c r="BJ153" s="132">
        <f t="shared" si="249"/>
        <v>7.0000000000000001E-3</v>
      </c>
      <c r="BK153" s="132">
        <f t="shared" si="273"/>
        <v>7.0000000000000001E-3</v>
      </c>
      <c r="BL153" s="25"/>
      <c r="BM153" s="132">
        <f t="shared" si="250"/>
        <v>7.0000000000000001E-3</v>
      </c>
      <c r="BN153" s="132">
        <f t="shared" si="274"/>
        <v>7.0000000000000001E-3</v>
      </c>
      <c r="BO153" s="25"/>
      <c r="BP153" s="132">
        <f t="shared" si="251"/>
        <v>7.0000000000000001E-3</v>
      </c>
      <c r="BQ153" s="132">
        <f t="shared" si="252"/>
        <v>7.0000000000000001E-3</v>
      </c>
      <c r="BR153" s="25"/>
      <c r="BS153" s="132">
        <f t="shared" si="253"/>
        <v>7.0000000000000001E-3</v>
      </c>
      <c r="BT153" s="132">
        <f t="shared" si="254"/>
        <v>7.0000000000000001E-3</v>
      </c>
      <c r="BU153" s="25"/>
      <c r="BV153" s="132">
        <f t="shared" si="255"/>
        <v>7.0000000000000001E-3</v>
      </c>
      <c r="BW153" s="132">
        <f t="shared" si="256"/>
        <v>7.0000000000000001E-3</v>
      </c>
      <c r="BY153" s="132"/>
      <c r="BZ153" s="132"/>
      <c r="CA153" s="132"/>
      <c r="CB153" s="132"/>
    </row>
    <row r="154" spans="1:80">
      <c r="A154" s="145" t="s">
        <v>104</v>
      </c>
      <c r="B154" s="65">
        <f t="shared" si="275"/>
        <v>7.0000000000000001E-3</v>
      </c>
      <c r="C154" s="65">
        <f t="shared" si="275"/>
        <v>7.0000000000000001E-3</v>
      </c>
      <c r="D154" s="25">
        <v>3.5331353677441495E-2</v>
      </c>
      <c r="E154" s="132">
        <f t="shared" si="224"/>
        <v>4.2331353677441494E-2</v>
      </c>
      <c r="F154" s="132">
        <f t="shared" si="260"/>
        <v>4.2331353677441494E-2</v>
      </c>
      <c r="G154" s="25">
        <v>3.7870134665443568E-2</v>
      </c>
      <c r="H154" s="132">
        <f t="shared" si="225"/>
        <v>4.4870134665443567E-2</v>
      </c>
      <c r="I154" s="132">
        <f t="shared" si="261"/>
        <v>4.4870134665443567E-2</v>
      </c>
      <c r="J154" s="25">
        <v>3.8472788263868143E-2</v>
      </c>
      <c r="K154" s="132">
        <f t="shared" si="226"/>
        <v>4.5472788263868143E-2</v>
      </c>
      <c r="L154" s="132">
        <f t="shared" si="262"/>
        <v>4.5472788263868143E-2</v>
      </c>
      <c r="M154" s="25">
        <v>5.0145694009720888E-2</v>
      </c>
      <c r="N154" s="132">
        <f t="shared" si="227"/>
        <v>5.7145694009720888E-2</v>
      </c>
      <c r="O154" s="132">
        <f t="shared" si="263"/>
        <v>5.7145694009720888E-2</v>
      </c>
      <c r="P154" s="25">
        <v>5.8164151887540656E-2</v>
      </c>
      <c r="Q154" s="132">
        <f t="shared" si="228"/>
        <v>6.5164151887540656E-2</v>
      </c>
      <c r="R154" s="132">
        <f t="shared" si="229"/>
        <v>6.5164151887540656E-2</v>
      </c>
      <c r="S154" s="25">
        <v>3.4862152223977184E-2</v>
      </c>
      <c r="T154" s="132">
        <f t="shared" si="230"/>
        <v>4.1862152223977184E-2</v>
      </c>
      <c r="U154" s="132">
        <f t="shared" si="231"/>
        <v>4.1862152223977184E-2</v>
      </c>
      <c r="V154" s="25">
        <v>3.5331353677441495E-2</v>
      </c>
      <c r="W154" s="132">
        <f t="shared" si="232"/>
        <v>4.2331353677441494E-2</v>
      </c>
      <c r="X154" s="132">
        <f t="shared" si="264"/>
        <v>4.2331353677441494E-2</v>
      </c>
      <c r="Y154" s="25">
        <v>3.7870134665443568E-2</v>
      </c>
      <c r="Z154" s="132">
        <f t="shared" si="233"/>
        <v>4.4870134665443567E-2</v>
      </c>
      <c r="AA154" s="132">
        <f t="shared" si="265"/>
        <v>4.4870134665443567E-2</v>
      </c>
      <c r="AB154" s="25">
        <v>3.8472788263868143E-2</v>
      </c>
      <c r="AC154" s="132">
        <f t="shared" si="234"/>
        <v>4.5472788263868143E-2</v>
      </c>
      <c r="AD154" s="132">
        <f t="shared" si="266"/>
        <v>4.5472788263868143E-2</v>
      </c>
      <c r="AE154" s="25">
        <v>5.0145694009720888E-2</v>
      </c>
      <c r="AF154" s="132">
        <f t="shared" si="235"/>
        <v>5.7145694009720888E-2</v>
      </c>
      <c r="AG154" s="132">
        <f t="shared" si="267"/>
        <v>5.7145694009720888E-2</v>
      </c>
      <c r="AH154" s="25">
        <v>5.8164151887540656E-2</v>
      </c>
      <c r="AI154" s="132">
        <f t="shared" si="236"/>
        <v>6.5164151887540656E-2</v>
      </c>
      <c r="AJ154" s="132">
        <f t="shared" si="237"/>
        <v>6.5164151887540656E-2</v>
      </c>
      <c r="AK154" s="25">
        <v>3.4862152223977184E-2</v>
      </c>
      <c r="AL154" s="132">
        <f t="shared" si="238"/>
        <v>4.1862152223977184E-2</v>
      </c>
      <c r="AM154" s="132">
        <f t="shared" si="239"/>
        <v>4.1862152223977184E-2</v>
      </c>
      <c r="AN154" s="25"/>
      <c r="AO154" s="132">
        <f t="shared" si="240"/>
        <v>7.0000000000000001E-3</v>
      </c>
      <c r="AP154" s="132">
        <f t="shared" si="268"/>
        <v>7.0000000000000001E-3</v>
      </c>
      <c r="AQ154" s="25"/>
      <c r="AR154" s="132">
        <f t="shared" si="241"/>
        <v>7.0000000000000001E-3</v>
      </c>
      <c r="AS154" s="132">
        <f t="shared" si="269"/>
        <v>7.0000000000000001E-3</v>
      </c>
      <c r="AT154" s="25"/>
      <c r="AU154" s="132">
        <f t="shared" si="242"/>
        <v>7.0000000000000001E-3</v>
      </c>
      <c r="AV154" s="132">
        <f t="shared" si="270"/>
        <v>7.0000000000000001E-3</v>
      </c>
      <c r="AW154" s="25"/>
      <c r="AX154" s="132">
        <f t="shared" si="243"/>
        <v>7.0000000000000001E-3</v>
      </c>
      <c r="AY154" s="132">
        <f t="shared" si="271"/>
        <v>7.0000000000000001E-3</v>
      </c>
      <c r="AZ154" s="25"/>
      <c r="BA154" s="132">
        <f t="shared" si="244"/>
        <v>7.0000000000000001E-3</v>
      </c>
      <c r="BB154" s="132">
        <f t="shared" si="245"/>
        <v>7.0000000000000001E-3</v>
      </c>
      <c r="BC154" s="25"/>
      <c r="BD154" s="132">
        <f t="shared" si="246"/>
        <v>7.0000000000000001E-3</v>
      </c>
      <c r="BE154" s="132">
        <f t="shared" si="247"/>
        <v>7.0000000000000001E-3</v>
      </c>
      <c r="BF154" s="25"/>
      <c r="BG154" s="132">
        <f t="shared" si="248"/>
        <v>7.0000000000000001E-3</v>
      </c>
      <c r="BH154" s="132">
        <f t="shared" si="272"/>
        <v>7.0000000000000001E-3</v>
      </c>
      <c r="BI154" s="25"/>
      <c r="BJ154" s="132">
        <f t="shared" si="249"/>
        <v>7.0000000000000001E-3</v>
      </c>
      <c r="BK154" s="132">
        <f t="shared" si="273"/>
        <v>7.0000000000000001E-3</v>
      </c>
      <c r="BL154" s="25"/>
      <c r="BM154" s="132">
        <f t="shared" si="250"/>
        <v>7.0000000000000001E-3</v>
      </c>
      <c r="BN154" s="132">
        <f t="shared" si="274"/>
        <v>7.0000000000000001E-3</v>
      </c>
      <c r="BO154" s="25"/>
      <c r="BP154" s="132">
        <f t="shared" si="251"/>
        <v>7.0000000000000001E-3</v>
      </c>
      <c r="BQ154" s="132">
        <f t="shared" si="252"/>
        <v>7.0000000000000001E-3</v>
      </c>
      <c r="BR154" s="25"/>
      <c r="BS154" s="132">
        <f t="shared" si="253"/>
        <v>7.0000000000000001E-3</v>
      </c>
      <c r="BT154" s="132">
        <f t="shared" si="254"/>
        <v>7.0000000000000001E-3</v>
      </c>
      <c r="BU154" s="25"/>
      <c r="BV154" s="132">
        <f t="shared" si="255"/>
        <v>7.0000000000000001E-3</v>
      </c>
      <c r="BW154" s="132">
        <f t="shared" si="256"/>
        <v>7.0000000000000001E-3</v>
      </c>
      <c r="BY154" s="132"/>
      <c r="BZ154" s="132"/>
      <c r="CA154" s="132"/>
      <c r="CB154" s="132"/>
    </row>
    <row r="155" spans="1:80">
      <c r="A155" s="145" t="s">
        <v>105</v>
      </c>
      <c r="B155" s="65">
        <f t="shared" si="275"/>
        <v>7.0000000000000001E-3</v>
      </c>
      <c r="C155" s="65">
        <f t="shared" si="275"/>
        <v>7.0000000000000001E-3</v>
      </c>
      <c r="D155" s="25">
        <v>1.2048398792541718E-2</v>
      </c>
      <c r="E155" s="132">
        <f t="shared" si="224"/>
        <v>1.9048398792541717E-2</v>
      </c>
      <c r="F155" s="132">
        <f t="shared" si="260"/>
        <v>1.9048398792541717E-2</v>
      </c>
      <c r="G155" s="25">
        <v>1.2407521618794902E-2</v>
      </c>
      <c r="H155" s="132">
        <f t="shared" si="225"/>
        <v>1.9407521618794901E-2</v>
      </c>
      <c r="I155" s="132">
        <f t="shared" si="261"/>
        <v>1.9407521618794901E-2</v>
      </c>
      <c r="J155" s="25">
        <v>1.1668307344434739E-2</v>
      </c>
      <c r="K155" s="132">
        <f t="shared" si="226"/>
        <v>1.866830734443474E-2</v>
      </c>
      <c r="L155" s="132">
        <f t="shared" si="262"/>
        <v>1.866830734443474E-2</v>
      </c>
      <c r="M155" s="25">
        <v>1.2184422628072877E-2</v>
      </c>
      <c r="N155" s="132">
        <f t="shared" si="227"/>
        <v>1.9184422628072878E-2</v>
      </c>
      <c r="O155" s="132">
        <f t="shared" si="263"/>
        <v>1.9184422628072878E-2</v>
      </c>
      <c r="P155" s="25">
        <v>1.0792798159462857E-2</v>
      </c>
      <c r="Q155" s="132">
        <f t="shared" si="228"/>
        <v>1.7792798159462858E-2</v>
      </c>
      <c r="R155" s="132">
        <f t="shared" si="229"/>
        <v>1.7792798159462858E-2</v>
      </c>
      <c r="S155" s="25">
        <v>1.346617576317651E-2</v>
      </c>
      <c r="T155" s="132">
        <f t="shared" si="230"/>
        <v>2.0466175763176511E-2</v>
      </c>
      <c r="U155" s="132">
        <f t="shared" si="231"/>
        <v>2.0466175763176511E-2</v>
      </c>
      <c r="V155" s="25">
        <v>1.2048398792541718E-2</v>
      </c>
      <c r="W155" s="132">
        <f t="shared" si="232"/>
        <v>1.9048398792541717E-2</v>
      </c>
      <c r="X155" s="132">
        <f t="shared" si="264"/>
        <v>1.9048398792541717E-2</v>
      </c>
      <c r="Y155" s="25">
        <v>1.2407521618794902E-2</v>
      </c>
      <c r="Z155" s="132">
        <f t="shared" si="233"/>
        <v>1.9407521618794901E-2</v>
      </c>
      <c r="AA155" s="132">
        <f t="shared" si="265"/>
        <v>1.9407521618794901E-2</v>
      </c>
      <c r="AB155" s="25">
        <v>1.1668307344434739E-2</v>
      </c>
      <c r="AC155" s="132">
        <f t="shared" si="234"/>
        <v>1.866830734443474E-2</v>
      </c>
      <c r="AD155" s="132">
        <f t="shared" si="266"/>
        <v>1.866830734443474E-2</v>
      </c>
      <c r="AE155" s="25">
        <v>1.2184422628072877E-2</v>
      </c>
      <c r="AF155" s="132">
        <f t="shared" si="235"/>
        <v>1.9184422628072878E-2</v>
      </c>
      <c r="AG155" s="132">
        <f t="shared" si="267"/>
        <v>1.9184422628072878E-2</v>
      </c>
      <c r="AH155" s="25">
        <v>1.0792798159462857E-2</v>
      </c>
      <c r="AI155" s="132">
        <f t="shared" si="236"/>
        <v>1.7792798159462858E-2</v>
      </c>
      <c r="AJ155" s="132">
        <f t="shared" si="237"/>
        <v>1.7792798159462858E-2</v>
      </c>
      <c r="AK155" s="25">
        <v>1.346617576317651E-2</v>
      </c>
      <c r="AL155" s="132">
        <f t="shared" si="238"/>
        <v>2.0466175763176511E-2</v>
      </c>
      <c r="AM155" s="132">
        <f t="shared" si="239"/>
        <v>2.0466175763176511E-2</v>
      </c>
      <c r="AN155" s="25"/>
      <c r="AO155" s="132">
        <f t="shared" si="240"/>
        <v>7.0000000000000001E-3</v>
      </c>
      <c r="AP155" s="132">
        <f t="shared" si="268"/>
        <v>7.0000000000000001E-3</v>
      </c>
      <c r="AQ155" s="25"/>
      <c r="AR155" s="132">
        <f t="shared" si="241"/>
        <v>7.0000000000000001E-3</v>
      </c>
      <c r="AS155" s="132">
        <f t="shared" si="269"/>
        <v>7.0000000000000001E-3</v>
      </c>
      <c r="AT155" s="25"/>
      <c r="AU155" s="132">
        <f t="shared" si="242"/>
        <v>7.0000000000000001E-3</v>
      </c>
      <c r="AV155" s="132">
        <f t="shared" si="270"/>
        <v>7.0000000000000001E-3</v>
      </c>
      <c r="AW155" s="25"/>
      <c r="AX155" s="132">
        <f t="shared" si="243"/>
        <v>7.0000000000000001E-3</v>
      </c>
      <c r="AY155" s="132">
        <f t="shared" si="271"/>
        <v>7.0000000000000001E-3</v>
      </c>
      <c r="AZ155" s="25"/>
      <c r="BA155" s="132">
        <f t="shared" si="244"/>
        <v>7.0000000000000001E-3</v>
      </c>
      <c r="BB155" s="132">
        <f t="shared" si="245"/>
        <v>7.0000000000000001E-3</v>
      </c>
      <c r="BC155" s="25"/>
      <c r="BD155" s="132">
        <f t="shared" si="246"/>
        <v>7.0000000000000001E-3</v>
      </c>
      <c r="BE155" s="132">
        <f t="shared" si="247"/>
        <v>7.0000000000000001E-3</v>
      </c>
      <c r="BF155" s="25"/>
      <c r="BG155" s="132">
        <f t="shared" si="248"/>
        <v>7.0000000000000001E-3</v>
      </c>
      <c r="BH155" s="132">
        <f t="shared" si="272"/>
        <v>7.0000000000000001E-3</v>
      </c>
      <c r="BI155" s="25"/>
      <c r="BJ155" s="132">
        <f t="shared" si="249"/>
        <v>7.0000000000000001E-3</v>
      </c>
      <c r="BK155" s="132">
        <f t="shared" si="273"/>
        <v>7.0000000000000001E-3</v>
      </c>
      <c r="BL155" s="25"/>
      <c r="BM155" s="132">
        <f t="shared" si="250"/>
        <v>7.0000000000000001E-3</v>
      </c>
      <c r="BN155" s="132">
        <f t="shared" si="274"/>
        <v>7.0000000000000001E-3</v>
      </c>
      <c r="BO155" s="25"/>
      <c r="BP155" s="132">
        <f t="shared" si="251"/>
        <v>7.0000000000000001E-3</v>
      </c>
      <c r="BQ155" s="132">
        <f t="shared" si="252"/>
        <v>7.0000000000000001E-3</v>
      </c>
      <c r="BR155" s="25"/>
      <c r="BS155" s="132">
        <f t="shared" si="253"/>
        <v>7.0000000000000001E-3</v>
      </c>
      <c r="BT155" s="132">
        <f t="shared" si="254"/>
        <v>7.0000000000000001E-3</v>
      </c>
      <c r="BU155" s="25"/>
      <c r="BV155" s="132">
        <f t="shared" si="255"/>
        <v>7.0000000000000001E-3</v>
      </c>
      <c r="BW155" s="132">
        <f t="shared" si="256"/>
        <v>7.0000000000000001E-3</v>
      </c>
      <c r="BY155" s="132"/>
      <c r="BZ155" s="132"/>
      <c r="CA155" s="132"/>
      <c r="CB155" s="132"/>
    </row>
    <row r="156" spans="1:80">
      <c r="A156" s="90" t="s">
        <v>74</v>
      </c>
      <c r="B156" s="163">
        <f>B51</f>
        <v>7.0000000000000001E-3</v>
      </c>
      <c r="C156" s="163">
        <f>C51</f>
        <v>7.0000000000000001E-3</v>
      </c>
      <c r="D156" s="156">
        <v>5.1782589822388501E-2</v>
      </c>
      <c r="E156" s="132">
        <f t="shared" si="224"/>
        <v>5.8782589822388501E-2</v>
      </c>
      <c r="F156" s="132">
        <f t="shared" si="260"/>
        <v>5.8782589822388501E-2</v>
      </c>
      <c r="G156" s="156">
        <v>5.4975121023037678E-2</v>
      </c>
      <c r="H156" s="132">
        <f t="shared" si="225"/>
        <v>6.1975121023037677E-2</v>
      </c>
      <c r="I156" s="132">
        <f t="shared" si="261"/>
        <v>6.1975121023037677E-2</v>
      </c>
      <c r="J156" s="156">
        <v>5.5458660212753495E-2</v>
      </c>
      <c r="K156" s="132">
        <f t="shared" si="226"/>
        <v>6.2458660212753495E-2</v>
      </c>
      <c r="L156" s="132">
        <f t="shared" si="262"/>
        <v>6.2458660212753495E-2</v>
      </c>
      <c r="M156" s="156">
        <v>6.6180732966592895E-2</v>
      </c>
      <c r="N156" s="132">
        <f t="shared" si="227"/>
        <v>7.3180732966592901E-2</v>
      </c>
      <c r="O156" s="132">
        <f t="shared" si="263"/>
        <v>7.3180732966592901E-2</v>
      </c>
      <c r="P156" s="156">
        <v>7.3173166641519904E-2</v>
      </c>
      <c r="Q156" s="132">
        <f t="shared" si="228"/>
        <v>8.0173166641519911E-2</v>
      </c>
      <c r="R156" s="132">
        <f t="shared" si="229"/>
        <v>8.0173166641519911E-2</v>
      </c>
      <c r="S156" s="156">
        <v>5.2932213643719035E-2</v>
      </c>
      <c r="T156" s="132">
        <f t="shared" si="230"/>
        <v>5.9932213643719034E-2</v>
      </c>
      <c r="U156" s="132">
        <f t="shared" si="231"/>
        <v>5.9932213643719034E-2</v>
      </c>
      <c r="V156" s="156">
        <v>5.1782589822388501E-2</v>
      </c>
      <c r="W156" s="132">
        <f t="shared" si="232"/>
        <v>5.8782589822388501E-2</v>
      </c>
      <c r="X156" s="132">
        <f t="shared" si="264"/>
        <v>5.8782589822388501E-2</v>
      </c>
      <c r="Y156" s="156">
        <v>5.4975121023037678E-2</v>
      </c>
      <c r="Z156" s="132">
        <f t="shared" si="233"/>
        <v>6.1975121023037677E-2</v>
      </c>
      <c r="AA156" s="132">
        <f t="shared" si="265"/>
        <v>6.1975121023037677E-2</v>
      </c>
      <c r="AB156" s="156">
        <v>5.5458660212753495E-2</v>
      </c>
      <c r="AC156" s="132">
        <f t="shared" si="234"/>
        <v>6.2458660212753495E-2</v>
      </c>
      <c r="AD156" s="132">
        <f t="shared" si="266"/>
        <v>6.2458660212753495E-2</v>
      </c>
      <c r="AE156" s="156">
        <v>6.6180732966592895E-2</v>
      </c>
      <c r="AF156" s="132">
        <f t="shared" si="235"/>
        <v>7.3180732966592901E-2</v>
      </c>
      <c r="AG156" s="132">
        <f t="shared" si="267"/>
        <v>7.3180732966592901E-2</v>
      </c>
      <c r="AH156" s="156">
        <v>7.3173166641519904E-2</v>
      </c>
      <c r="AI156" s="132">
        <f t="shared" si="236"/>
        <v>8.0173166641519911E-2</v>
      </c>
      <c r="AJ156" s="132">
        <f t="shared" si="237"/>
        <v>8.0173166641519911E-2</v>
      </c>
      <c r="AK156" s="156">
        <v>5.2932213643719035E-2</v>
      </c>
      <c r="AL156" s="132">
        <f t="shared" si="238"/>
        <v>5.9932213643719034E-2</v>
      </c>
      <c r="AM156" s="132">
        <f t="shared" si="239"/>
        <v>5.9932213643719034E-2</v>
      </c>
      <c r="AN156" s="156"/>
      <c r="AO156" s="132">
        <f t="shared" si="240"/>
        <v>7.0000000000000001E-3</v>
      </c>
      <c r="AP156" s="132">
        <f t="shared" si="268"/>
        <v>7.0000000000000001E-3</v>
      </c>
      <c r="AQ156" s="156"/>
      <c r="AR156" s="132">
        <f t="shared" si="241"/>
        <v>7.0000000000000001E-3</v>
      </c>
      <c r="AS156" s="132">
        <f t="shared" si="269"/>
        <v>7.0000000000000001E-3</v>
      </c>
      <c r="AT156" s="156"/>
      <c r="AU156" s="132">
        <f t="shared" si="242"/>
        <v>7.0000000000000001E-3</v>
      </c>
      <c r="AV156" s="132">
        <f t="shared" si="270"/>
        <v>7.0000000000000001E-3</v>
      </c>
      <c r="AW156" s="156"/>
      <c r="AX156" s="132">
        <f t="shared" si="243"/>
        <v>7.0000000000000001E-3</v>
      </c>
      <c r="AY156" s="132">
        <f t="shared" si="271"/>
        <v>7.0000000000000001E-3</v>
      </c>
      <c r="AZ156" s="156"/>
      <c r="BA156" s="132">
        <f t="shared" si="244"/>
        <v>7.0000000000000001E-3</v>
      </c>
      <c r="BB156" s="132">
        <f t="shared" si="245"/>
        <v>7.0000000000000001E-3</v>
      </c>
      <c r="BC156" s="156"/>
      <c r="BD156" s="132">
        <f t="shared" si="246"/>
        <v>7.0000000000000001E-3</v>
      </c>
      <c r="BE156" s="132">
        <f t="shared" si="247"/>
        <v>7.0000000000000001E-3</v>
      </c>
      <c r="BF156" s="156"/>
      <c r="BG156" s="132">
        <f t="shared" si="248"/>
        <v>7.0000000000000001E-3</v>
      </c>
      <c r="BH156" s="132">
        <f t="shared" si="272"/>
        <v>7.0000000000000001E-3</v>
      </c>
      <c r="BI156" s="156"/>
      <c r="BJ156" s="132">
        <f t="shared" si="249"/>
        <v>7.0000000000000001E-3</v>
      </c>
      <c r="BK156" s="132">
        <f t="shared" si="273"/>
        <v>7.0000000000000001E-3</v>
      </c>
      <c r="BL156" s="156"/>
      <c r="BM156" s="132">
        <f t="shared" si="250"/>
        <v>7.0000000000000001E-3</v>
      </c>
      <c r="BN156" s="132">
        <f t="shared" si="274"/>
        <v>7.0000000000000001E-3</v>
      </c>
      <c r="BO156" s="156"/>
      <c r="BP156" s="132">
        <f t="shared" si="251"/>
        <v>7.0000000000000001E-3</v>
      </c>
      <c r="BQ156" s="132">
        <f t="shared" si="252"/>
        <v>7.0000000000000001E-3</v>
      </c>
      <c r="BR156" s="156"/>
      <c r="BS156" s="132">
        <f t="shared" si="253"/>
        <v>7.0000000000000001E-3</v>
      </c>
      <c r="BT156" s="132">
        <f t="shared" si="254"/>
        <v>7.0000000000000001E-3</v>
      </c>
      <c r="BU156" s="156"/>
      <c r="BV156" s="132">
        <f t="shared" si="255"/>
        <v>7.0000000000000001E-3</v>
      </c>
      <c r="BW156" s="132">
        <f t="shared" si="256"/>
        <v>7.0000000000000001E-3</v>
      </c>
      <c r="BY156" s="132"/>
      <c r="BZ156" s="132"/>
      <c r="CA156" s="132"/>
      <c r="CB156" s="132"/>
    </row>
    <row r="157" spans="1:80">
      <c r="A157" s="145" t="s">
        <v>106</v>
      </c>
      <c r="B157" s="65">
        <f t="shared" ref="B157:C159" si="276">B158</f>
        <v>0.01</v>
      </c>
      <c r="C157" s="65">
        <f t="shared" si="276"/>
        <v>0.01</v>
      </c>
      <c r="D157" s="25">
        <v>3.8531506435484759E-3</v>
      </c>
      <c r="E157" s="132">
        <f t="shared" si="224"/>
        <v>1.3853150643548477E-2</v>
      </c>
      <c r="F157" s="132">
        <f t="shared" si="260"/>
        <v>1.3853150643548477E-2</v>
      </c>
      <c r="G157" s="25">
        <v>4.6787225236059942E-3</v>
      </c>
      <c r="H157" s="132">
        <f t="shared" si="225"/>
        <v>1.4678722523605994E-2</v>
      </c>
      <c r="I157" s="132">
        <f t="shared" si="261"/>
        <v>1.4678722523605994E-2</v>
      </c>
      <c r="J157" s="25">
        <v>5.8969268477455043E-3</v>
      </c>
      <c r="K157" s="132">
        <f t="shared" si="226"/>
        <v>1.5896926847745504E-2</v>
      </c>
      <c r="L157" s="132">
        <f t="shared" si="262"/>
        <v>1.5896926847745504E-2</v>
      </c>
      <c r="M157" s="25">
        <v>2.8544885580606832E-3</v>
      </c>
      <c r="N157" s="132">
        <f t="shared" si="227"/>
        <v>1.2854488558060683E-2</v>
      </c>
      <c r="O157" s="132">
        <f t="shared" si="263"/>
        <v>1.2854488558060683E-2</v>
      </c>
      <c r="P157" s="25">
        <v>2.8722885495231E-3</v>
      </c>
      <c r="Q157" s="132">
        <f t="shared" si="228"/>
        <v>1.28722885495231E-2</v>
      </c>
      <c r="R157" s="132">
        <f t="shared" si="229"/>
        <v>1.28722885495231E-2</v>
      </c>
      <c r="S157" s="25">
        <v>5.4462091183799894E-3</v>
      </c>
      <c r="T157" s="132">
        <f t="shared" si="230"/>
        <v>1.5446209118379989E-2</v>
      </c>
      <c r="U157" s="132">
        <f t="shared" si="231"/>
        <v>1.5446209118379989E-2</v>
      </c>
      <c r="V157" s="25">
        <v>3.8531506435484759E-3</v>
      </c>
      <c r="W157" s="132">
        <f t="shared" si="232"/>
        <v>1.3853150643548477E-2</v>
      </c>
      <c r="X157" s="132">
        <f t="shared" si="264"/>
        <v>1.3853150643548477E-2</v>
      </c>
      <c r="Y157" s="25">
        <v>4.6787225236059942E-3</v>
      </c>
      <c r="Z157" s="132">
        <f t="shared" si="233"/>
        <v>1.4678722523605994E-2</v>
      </c>
      <c r="AA157" s="132">
        <f t="shared" si="265"/>
        <v>1.4678722523605994E-2</v>
      </c>
      <c r="AB157" s="25">
        <v>5.8969268477455043E-3</v>
      </c>
      <c r="AC157" s="132">
        <f t="shared" si="234"/>
        <v>1.5896926847745504E-2</v>
      </c>
      <c r="AD157" s="132">
        <f t="shared" si="266"/>
        <v>1.5896926847745504E-2</v>
      </c>
      <c r="AE157" s="25">
        <v>2.8544885580606832E-3</v>
      </c>
      <c r="AF157" s="132">
        <f t="shared" si="235"/>
        <v>1.2854488558060683E-2</v>
      </c>
      <c r="AG157" s="132">
        <f t="shared" si="267"/>
        <v>1.2854488558060683E-2</v>
      </c>
      <c r="AH157" s="25">
        <v>2.8722885495231E-3</v>
      </c>
      <c r="AI157" s="132">
        <f t="shared" si="236"/>
        <v>1.28722885495231E-2</v>
      </c>
      <c r="AJ157" s="132">
        <f t="shared" si="237"/>
        <v>1.28722885495231E-2</v>
      </c>
      <c r="AK157" s="25">
        <v>5.4462091183799894E-3</v>
      </c>
      <c r="AL157" s="132">
        <f t="shared" si="238"/>
        <v>1.5446209118379989E-2</v>
      </c>
      <c r="AM157" s="132">
        <f t="shared" si="239"/>
        <v>1.5446209118379989E-2</v>
      </c>
      <c r="AN157" s="25"/>
      <c r="AO157" s="132">
        <f t="shared" si="240"/>
        <v>0.01</v>
      </c>
      <c r="AP157" s="132">
        <f t="shared" si="268"/>
        <v>0.01</v>
      </c>
      <c r="AQ157" s="25"/>
      <c r="AR157" s="132">
        <f t="shared" si="241"/>
        <v>0.01</v>
      </c>
      <c r="AS157" s="132">
        <f t="shared" si="269"/>
        <v>0.01</v>
      </c>
      <c r="AT157" s="25"/>
      <c r="AU157" s="132">
        <f t="shared" si="242"/>
        <v>0.01</v>
      </c>
      <c r="AV157" s="132">
        <f t="shared" si="270"/>
        <v>0.01</v>
      </c>
      <c r="AW157" s="25"/>
      <c r="AX157" s="132">
        <f t="shared" si="243"/>
        <v>0.01</v>
      </c>
      <c r="AY157" s="132">
        <f t="shared" si="271"/>
        <v>0.01</v>
      </c>
      <c r="AZ157" s="25"/>
      <c r="BA157" s="132">
        <f t="shared" si="244"/>
        <v>0.01</v>
      </c>
      <c r="BB157" s="132">
        <f t="shared" si="245"/>
        <v>0.01</v>
      </c>
      <c r="BC157" s="25"/>
      <c r="BD157" s="132">
        <f t="shared" si="246"/>
        <v>0.01</v>
      </c>
      <c r="BE157" s="132">
        <f t="shared" si="247"/>
        <v>0.01</v>
      </c>
      <c r="BF157" s="25"/>
      <c r="BG157" s="132">
        <f t="shared" si="248"/>
        <v>0.01</v>
      </c>
      <c r="BH157" s="132">
        <f t="shared" si="272"/>
        <v>0.01</v>
      </c>
      <c r="BI157" s="25"/>
      <c r="BJ157" s="132">
        <f t="shared" si="249"/>
        <v>0.01</v>
      </c>
      <c r="BK157" s="132">
        <f t="shared" si="273"/>
        <v>0.01</v>
      </c>
      <c r="BL157" s="25"/>
      <c r="BM157" s="132">
        <f t="shared" si="250"/>
        <v>0.01</v>
      </c>
      <c r="BN157" s="132">
        <f t="shared" si="274"/>
        <v>0.01</v>
      </c>
      <c r="BO157" s="25"/>
      <c r="BP157" s="132">
        <f t="shared" si="251"/>
        <v>0.01</v>
      </c>
      <c r="BQ157" s="132">
        <f t="shared" si="252"/>
        <v>0.01</v>
      </c>
      <c r="BR157" s="25"/>
      <c r="BS157" s="132">
        <f t="shared" si="253"/>
        <v>0.01</v>
      </c>
      <c r="BT157" s="132">
        <f t="shared" si="254"/>
        <v>0.01</v>
      </c>
      <c r="BU157" s="25"/>
      <c r="BV157" s="132">
        <f t="shared" si="255"/>
        <v>0.01</v>
      </c>
      <c r="BW157" s="132">
        <f t="shared" si="256"/>
        <v>0.01</v>
      </c>
      <c r="BY157" s="132"/>
      <c r="BZ157" s="132"/>
      <c r="CA157" s="132"/>
      <c r="CB157" s="132"/>
    </row>
    <row r="158" spans="1:80">
      <c r="A158" s="145" t="s">
        <v>107</v>
      </c>
      <c r="B158" s="65">
        <f t="shared" si="276"/>
        <v>0.01</v>
      </c>
      <c r="C158" s="65">
        <f t="shared" si="276"/>
        <v>0.01</v>
      </c>
      <c r="D158" s="25">
        <v>5.541754013594683E-3</v>
      </c>
      <c r="E158" s="132">
        <f t="shared" si="224"/>
        <v>1.5541754013594682E-2</v>
      </c>
      <c r="F158" s="132">
        <f t="shared" si="260"/>
        <v>1.5541754013594682E-2</v>
      </c>
      <c r="G158" s="25">
        <v>6.5349024712924421E-3</v>
      </c>
      <c r="H158" s="132">
        <f t="shared" si="225"/>
        <v>1.6534902471292443E-2</v>
      </c>
      <c r="I158" s="132">
        <f t="shared" si="261"/>
        <v>1.6534902471292443E-2</v>
      </c>
      <c r="J158" s="25">
        <v>9.9087826036973314E-3</v>
      </c>
      <c r="K158" s="132">
        <f t="shared" si="226"/>
        <v>1.9908782603697332E-2</v>
      </c>
      <c r="L158" s="132">
        <f t="shared" si="262"/>
        <v>1.9908782603697332E-2</v>
      </c>
      <c r="M158" s="25">
        <v>5.346477276461213E-3</v>
      </c>
      <c r="N158" s="132">
        <f t="shared" si="227"/>
        <v>1.5346477276461212E-2</v>
      </c>
      <c r="O158" s="132">
        <f t="shared" si="263"/>
        <v>1.5346477276461212E-2</v>
      </c>
      <c r="P158" s="25">
        <v>5.4788379190666729E-3</v>
      </c>
      <c r="Q158" s="132">
        <f t="shared" si="228"/>
        <v>1.5478837919066672E-2</v>
      </c>
      <c r="R158" s="132">
        <f t="shared" si="229"/>
        <v>1.5478837919066672E-2</v>
      </c>
      <c r="S158" s="25">
        <v>7.6960199170690207E-3</v>
      </c>
      <c r="T158" s="132">
        <f t="shared" si="230"/>
        <v>1.7696019917069022E-2</v>
      </c>
      <c r="U158" s="132">
        <f t="shared" si="231"/>
        <v>1.7696019917069022E-2</v>
      </c>
      <c r="V158" s="25">
        <v>5.541754013594683E-3</v>
      </c>
      <c r="W158" s="132">
        <f t="shared" si="232"/>
        <v>1.5541754013594682E-2</v>
      </c>
      <c r="X158" s="132">
        <f t="shared" si="264"/>
        <v>1.5541754013594682E-2</v>
      </c>
      <c r="Y158" s="25">
        <v>6.5349024712924421E-3</v>
      </c>
      <c r="Z158" s="132">
        <f t="shared" si="233"/>
        <v>1.6534902471292443E-2</v>
      </c>
      <c r="AA158" s="132">
        <f t="shared" si="265"/>
        <v>1.6534902471292443E-2</v>
      </c>
      <c r="AB158" s="25">
        <v>9.9087826036973314E-3</v>
      </c>
      <c r="AC158" s="132">
        <f t="shared" si="234"/>
        <v>1.9908782603697332E-2</v>
      </c>
      <c r="AD158" s="132">
        <f t="shared" si="266"/>
        <v>1.9908782603697332E-2</v>
      </c>
      <c r="AE158" s="25">
        <v>5.346477276461213E-3</v>
      </c>
      <c r="AF158" s="132">
        <f t="shared" si="235"/>
        <v>1.5346477276461212E-2</v>
      </c>
      <c r="AG158" s="132">
        <f t="shared" si="267"/>
        <v>1.5346477276461212E-2</v>
      </c>
      <c r="AH158" s="25">
        <v>5.4788379190666729E-3</v>
      </c>
      <c r="AI158" s="132">
        <f t="shared" si="236"/>
        <v>1.5478837919066672E-2</v>
      </c>
      <c r="AJ158" s="132">
        <f t="shared" si="237"/>
        <v>1.5478837919066672E-2</v>
      </c>
      <c r="AK158" s="25">
        <v>7.6960199170690207E-3</v>
      </c>
      <c r="AL158" s="132">
        <f t="shared" si="238"/>
        <v>1.7696019917069022E-2</v>
      </c>
      <c r="AM158" s="132">
        <f t="shared" si="239"/>
        <v>1.7696019917069022E-2</v>
      </c>
      <c r="AN158" s="25"/>
      <c r="AO158" s="132">
        <f t="shared" si="240"/>
        <v>0.01</v>
      </c>
      <c r="AP158" s="132">
        <f t="shared" si="268"/>
        <v>0.01</v>
      </c>
      <c r="AQ158" s="25"/>
      <c r="AR158" s="132">
        <f t="shared" si="241"/>
        <v>0.01</v>
      </c>
      <c r="AS158" s="132">
        <f t="shared" si="269"/>
        <v>0.01</v>
      </c>
      <c r="AT158" s="25"/>
      <c r="AU158" s="132">
        <f t="shared" si="242"/>
        <v>0.01</v>
      </c>
      <c r="AV158" s="132">
        <f t="shared" si="270"/>
        <v>0.01</v>
      </c>
      <c r="AW158" s="25"/>
      <c r="AX158" s="132">
        <f t="shared" si="243"/>
        <v>0.01</v>
      </c>
      <c r="AY158" s="132">
        <f t="shared" si="271"/>
        <v>0.01</v>
      </c>
      <c r="AZ158" s="25"/>
      <c r="BA158" s="132">
        <f t="shared" si="244"/>
        <v>0.01</v>
      </c>
      <c r="BB158" s="132">
        <f t="shared" si="245"/>
        <v>0.01</v>
      </c>
      <c r="BC158" s="25"/>
      <c r="BD158" s="132">
        <f t="shared" si="246"/>
        <v>0.01</v>
      </c>
      <c r="BE158" s="132">
        <f t="shared" si="247"/>
        <v>0.01</v>
      </c>
      <c r="BF158" s="25"/>
      <c r="BG158" s="132">
        <f t="shared" si="248"/>
        <v>0.01</v>
      </c>
      <c r="BH158" s="132">
        <f t="shared" si="272"/>
        <v>0.01</v>
      </c>
      <c r="BI158" s="25"/>
      <c r="BJ158" s="132">
        <f t="shared" si="249"/>
        <v>0.01</v>
      </c>
      <c r="BK158" s="132">
        <f t="shared" si="273"/>
        <v>0.01</v>
      </c>
      <c r="BL158" s="25"/>
      <c r="BM158" s="132">
        <f t="shared" si="250"/>
        <v>0.01</v>
      </c>
      <c r="BN158" s="132">
        <f t="shared" si="274"/>
        <v>0.01</v>
      </c>
      <c r="BO158" s="25"/>
      <c r="BP158" s="132">
        <f t="shared" si="251"/>
        <v>0.01</v>
      </c>
      <c r="BQ158" s="132">
        <f t="shared" si="252"/>
        <v>0.01</v>
      </c>
      <c r="BR158" s="25"/>
      <c r="BS158" s="132">
        <f t="shared" si="253"/>
        <v>0.01</v>
      </c>
      <c r="BT158" s="132">
        <f t="shared" si="254"/>
        <v>0.01</v>
      </c>
      <c r="BU158" s="25"/>
      <c r="BV158" s="132">
        <f t="shared" si="255"/>
        <v>0.01</v>
      </c>
      <c r="BW158" s="132">
        <f t="shared" si="256"/>
        <v>0.01</v>
      </c>
      <c r="BY158" s="132"/>
      <c r="BZ158" s="132"/>
      <c r="CA158" s="132"/>
      <c r="CB158" s="132"/>
    </row>
    <row r="159" spans="1:80">
      <c r="A159" s="145" t="s">
        <v>108</v>
      </c>
      <c r="B159" s="65">
        <f t="shared" si="276"/>
        <v>0.01</v>
      </c>
      <c r="C159" s="65">
        <f t="shared" si="276"/>
        <v>0.01</v>
      </c>
      <c r="D159" s="25">
        <v>5.0016859315292718E-3</v>
      </c>
      <c r="E159" s="132">
        <f t="shared" si="224"/>
        <v>1.5001685931529271E-2</v>
      </c>
      <c r="F159" s="132">
        <f t="shared" si="260"/>
        <v>1.5001685931529271E-2</v>
      </c>
      <c r="G159" s="25">
        <v>4.9600309123938062E-3</v>
      </c>
      <c r="H159" s="132">
        <f t="shared" si="225"/>
        <v>1.4960030912393806E-2</v>
      </c>
      <c r="I159" s="132">
        <f t="shared" si="261"/>
        <v>1.4960030912393806E-2</v>
      </c>
      <c r="J159" s="25">
        <v>6.1411861838987399E-3</v>
      </c>
      <c r="K159" s="132">
        <f t="shared" si="226"/>
        <v>1.6141186183898738E-2</v>
      </c>
      <c r="L159" s="132">
        <f t="shared" si="262"/>
        <v>1.6141186183898738E-2</v>
      </c>
      <c r="M159" s="25">
        <v>5.4389033141060217E-3</v>
      </c>
      <c r="N159" s="132">
        <f t="shared" si="227"/>
        <v>1.5438903314106023E-2</v>
      </c>
      <c r="O159" s="132">
        <f t="shared" si="263"/>
        <v>1.5438903314106023E-2</v>
      </c>
      <c r="P159" s="25">
        <v>6.0786550921575651E-3</v>
      </c>
      <c r="Q159" s="132">
        <f t="shared" si="228"/>
        <v>1.6078655092157564E-2</v>
      </c>
      <c r="R159" s="132">
        <f t="shared" si="229"/>
        <v>1.6078655092157564E-2</v>
      </c>
      <c r="S159" s="25">
        <v>5.6071754742426736E-3</v>
      </c>
      <c r="T159" s="132">
        <f t="shared" si="230"/>
        <v>1.5607175474242674E-2</v>
      </c>
      <c r="U159" s="132">
        <f t="shared" si="231"/>
        <v>1.5607175474242674E-2</v>
      </c>
      <c r="V159" s="25">
        <v>5.0016859315292718E-3</v>
      </c>
      <c r="W159" s="132">
        <f t="shared" si="232"/>
        <v>1.5001685931529271E-2</v>
      </c>
      <c r="X159" s="132">
        <f t="shared" si="264"/>
        <v>1.5001685931529271E-2</v>
      </c>
      <c r="Y159" s="25">
        <v>4.9600309123938062E-3</v>
      </c>
      <c r="Z159" s="132">
        <f t="shared" si="233"/>
        <v>1.4960030912393806E-2</v>
      </c>
      <c r="AA159" s="132">
        <f t="shared" si="265"/>
        <v>1.4960030912393806E-2</v>
      </c>
      <c r="AB159" s="25">
        <v>6.1411861838987399E-3</v>
      </c>
      <c r="AC159" s="132">
        <f t="shared" si="234"/>
        <v>1.6141186183898738E-2</v>
      </c>
      <c r="AD159" s="132">
        <f t="shared" si="266"/>
        <v>1.6141186183898738E-2</v>
      </c>
      <c r="AE159" s="25">
        <v>5.4389033141060217E-3</v>
      </c>
      <c r="AF159" s="132">
        <f t="shared" si="235"/>
        <v>1.5438903314106023E-2</v>
      </c>
      <c r="AG159" s="132">
        <f t="shared" si="267"/>
        <v>1.5438903314106023E-2</v>
      </c>
      <c r="AH159" s="25">
        <v>6.0786550921575651E-3</v>
      </c>
      <c r="AI159" s="132">
        <f t="shared" si="236"/>
        <v>1.6078655092157564E-2</v>
      </c>
      <c r="AJ159" s="132">
        <f t="shared" si="237"/>
        <v>1.6078655092157564E-2</v>
      </c>
      <c r="AK159" s="25">
        <v>5.6071754742426736E-3</v>
      </c>
      <c r="AL159" s="132">
        <f t="shared" si="238"/>
        <v>1.5607175474242674E-2</v>
      </c>
      <c r="AM159" s="132">
        <f t="shared" si="239"/>
        <v>1.5607175474242674E-2</v>
      </c>
      <c r="AN159" s="25"/>
      <c r="AO159" s="132">
        <f t="shared" si="240"/>
        <v>0.01</v>
      </c>
      <c r="AP159" s="132">
        <f t="shared" si="268"/>
        <v>0.01</v>
      </c>
      <c r="AQ159" s="25"/>
      <c r="AR159" s="132">
        <f t="shared" si="241"/>
        <v>0.01</v>
      </c>
      <c r="AS159" s="132">
        <f t="shared" si="269"/>
        <v>0.01</v>
      </c>
      <c r="AT159" s="25"/>
      <c r="AU159" s="132">
        <f t="shared" si="242"/>
        <v>0.01</v>
      </c>
      <c r="AV159" s="132">
        <f t="shared" si="270"/>
        <v>0.01</v>
      </c>
      <c r="AW159" s="25"/>
      <c r="AX159" s="132">
        <f t="shared" si="243"/>
        <v>0.01</v>
      </c>
      <c r="AY159" s="132">
        <f t="shared" si="271"/>
        <v>0.01</v>
      </c>
      <c r="AZ159" s="25"/>
      <c r="BA159" s="132">
        <f t="shared" si="244"/>
        <v>0.01</v>
      </c>
      <c r="BB159" s="132">
        <f t="shared" si="245"/>
        <v>0.01</v>
      </c>
      <c r="BC159" s="25"/>
      <c r="BD159" s="132">
        <f t="shared" si="246"/>
        <v>0.01</v>
      </c>
      <c r="BE159" s="132">
        <f t="shared" si="247"/>
        <v>0.01</v>
      </c>
      <c r="BF159" s="25"/>
      <c r="BG159" s="132">
        <f t="shared" si="248"/>
        <v>0.01</v>
      </c>
      <c r="BH159" s="132">
        <f t="shared" si="272"/>
        <v>0.01</v>
      </c>
      <c r="BI159" s="25"/>
      <c r="BJ159" s="132">
        <f t="shared" si="249"/>
        <v>0.01</v>
      </c>
      <c r="BK159" s="132">
        <f t="shared" si="273"/>
        <v>0.01</v>
      </c>
      <c r="BL159" s="25"/>
      <c r="BM159" s="132">
        <f t="shared" si="250"/>
        <v>0.01</v>
      </c>
      <c r="BN159" s="132">
        <f t="shared" si="274"/>
        <v>0.01</v>
      </c>
      <c r="BO159" s="25"/>
      <c r="BP159" s="132">
        <f t="shared" si="251"/>
        <v>0.01</v>
      </c>
      <c r="BQ159" s="132">
        <f t="shared" si="252"/>
        <v>0.01</v>
      </c>
      <c r="BR159" s="25"/>
      <c r="BS159" s="132">
        <f t="shared" si="253"/>
        <v>0.01</v>
      </c>
      <c r="BT159" s="132">
        <f t="shared" si="254"/>
        <v>0.01</v>
      </c>
      <c r="BU159" s="25"/>
      <c r="BV159" s="132">
        <f t="shared" si="255"/>
        <v>0.01</v>
      </c>
      <c r="BW159" s="132">
        <f t="shared" si="256"/>
        <v>0.01</v>
      </c>
      <c r="BY159" s="132"/>
      <c r="BZ159" s="132"/>
      <c r="CA159" s="132"/>
      <c r="CB159" s="132"/>
    </row>
    <row r="160" spans="1:80">
      <c r="A160" s="90" t="s">
        <v>75</v>
      </c>
      <c r="B160" s="163">
        <f>B52</f>
        <v>0.01</v>
      </c>
      <c r="C160" s="163">
        <f>C52</f>
        <v>0.01</v>
      </c>
      <c r="D160" s="156">
        <v>1.4396590588672431E-2</v>
      </c>
      <c r="E160" s="132">
        <f t="shared" si="224"/>
        <v>2.4396590588672433E-2</v>
      </c>
      <c r="F160" s="132">
        <f t="shared" si="260"/>
        <v>2.4396590588672433E-2</v>
      </c>
      <c r="G160" s="156">
        <v>1.6173480746402586E-2</v>
      </c>
      <c r="H160" s="132">
        <f t="shared" si="225"/>
        <v>2.6173480746402585E-2</v>
      </c>
      <c r="I160" s="132">
        <f t="shared" si="261"/>
        <v>2.6173480746402585E-2</v>
      </c>
      <c r="J160" s="156">
        <v>2.1946895635341575E-2</v>
      </c>
      <c r="K160" s="132">
        <f t="shared" si="226"/>
        <v>3.1946895635341574E-2</v>
      </c>
      <c r="L160" s="132">
        <f t="shared" si="262"/>
        <v>3.1946895635341574E-2</v>
      </c>
      <c r="M160" s="156">
        <v>1.363986914862792E-2</v>
      </c>
      <c r="N160" s="132">
        <f t="shared" si="227"/>
        <v>2.363986914862792E-2</v>
      </c>
      <c r="O160" s="132">
        <f t="shared" si="263"/>
        <v>2.363986914862792E-2</v>
      </c>
      <c r="P160" s="156">
        <v>1.4429781560747338E-2</v>
      </c>
      <c r="Q160" s="132">
        <f t="shared" si="228"/>
        <v>2.4429781560747339E-2</v>
      </c>
      <c r="R160" s="132">
        <f t="shared" si="229"/>
        <v>2.4429781560747339E-2</v>
      </c>
      <c r="S160" s="156">
        <v>1.8749404509691682E-2</v>
      </c>
      <c r="T160" s="132">
        <f t="shared" si="230"/>
        <v>2.8749404509691684E-2</v>
      </c>
      <c r="U160" s="132">
        <f t="shared" si="231"/>
        <v>2.8749404509691684E-2</v>
      </c>
      <c r="V160" s="156">
        <v>1.4396590588672431E-2</v>
      </c>
      <c r="W160" s="132">
        <f t="shared" si="232"/>
        <v>2.4396590588672433E-2</v>
      </c>
      <c r="X160" s="132">
        <f t="shared" si="264"/>
        <v>2.4396590588672433E-2</v>
      </c>
      <c r="Y160" s="156">
        <v>1.6173480746402586E-2</v>
      </c>
      <c r="Z160" s="132">
        <f t="shared" si="233"/>
        <v>2.6173480746402585E-2</v>
      </c>
      <c r="AA160" s="132">
        <f t="shared" si="265"/>
        <v>2.6173480746402585E-2</v>
      </c>
      <c r="AB160" s="156">
        <v>2.1946895635341575E-2</v>
      </c>
      <c r="AC160" s="132">
        <f t="shared" si="234"/>
        <v>3.1946895635341574E-2</v>
      </c>
      <c r="AD160" s="132">
        <f t="shared" si="266"/>
        <v>3.1946895635341574E-2</v>
      </c>
      <c r="AE160" s="156">
        <v>1.363986914862792E-2</v>
      </c>
      <c r="AF160" s="132">
        <f t="shared" si="235"/>
        <v>2.363986914862792E-2</v>
      </c>
      <c r="AG160" s="132">
        <f t="shared" si="267"/>
        <v>2.363986914862792E-2</v>
      </c>
      <c r="AH160" s="156">
        <v>1.4429781560747338E-2</v>
      </c>
      <c r="AI160" s="132">
        <f t="shared" si="236"/>
        <v>2.4429781560747339E-2</v>
      </c>
      <c r="AJ160" s="132">
        <f t="shared" si="237"/>
        <v>2.4429781560747339E-2</v>
      </c>
      <c r="AK160" s="156">
        <v>1.8749404509691682E-2</v>
      </c>
      <c r="AL160" s="132">
        <f t="shared" si="238"/>
        <v>2.8749404509691684E-2</v>
      </c>
      <c r="AM160" s="132">
        <f t="shared" si="239"/>
        <v>2.8749404509691684E-2</v>
      </c>
      <c r="AN160" s="156"/>
      <c r="AO160" s="132">
        <f t="shared" si="240"/>
        <v>0.01</v>
      </c>
      <c r="AP160" s="132">
        <f t="shared" si="268"/>
        <v>0.01</v>
      </c>
      <c r="AQ160" s="156"/>
      <c r="AR160" s="132">
        <f t="shared" si="241"/>
        <v>0.01</v>
      </c>
      <c r="AS160" s="132">
        <f t="shared" si="269"/>
        <v>0.01</v>
      </c>
      <c r="AT160" s="156"/>
      <c r="AU160" s="132">
        <f t="shared" si="242"/>
        <v>0.01</v>
      </c>
      <c r="AV160" s="132">
        <f t="shared" si="270"/>
        <v>0.01</v>
      </c>
      <c r="AW160" s="156"/>
      <c r="AX160" s="132">
        <f t="shared" si="243"/>
        <v>0.01</v>
      </c>
      <c r="AY160" s="132">
        <f t="shared" si="271"/>
        <v>0.01</v>
      </c>
      <c r="AZ160" s="156"/>
      <c r="BA160" s="132">
        <f t="shared" si="244"/>
        <v>0.01</v>
      </c>
      <c r="BB160" s="132">
        <f t="shared" si="245"/>
        <v>0.01</v>
      </c>
      <c r="BC160" s="156"/>
      <c r="BD160" s="132">
        <f t="shared" si="246"/>
        <v>0.01</v>
      </c>
      <c r="BE160" s="132">
        <f t="shared" si="247"/>
        <v>0.01</v>
      </c>
      <c r="BF160" s="156"/>
      <c r="BG160" s="132">
        <f t="shared" si="248"/>
        <v>0.01</v>
      </c>
      <c r="BH160" s="132">
        <f t="shared" si="272"/>
        <v>0.01</v>
      </c>
      <c r="BI160" s="156"/>
      <c r="BJ160" s="132">
        <f t="shared" si="249"/>
        <v>0.01</v>
      </c>
      <c r="BK160" s="132">
        <f t="shared" si="273"/>
        <v>0.01</v>
      </c>
      <c r="BL160" s="156"/>
      <c r="BM160" s="132">
        <f t="shared" si="250"/>
        <v>0.01</v>
      </c>
      <c r="BN160" s="132">
        <f t="shared" si="274"/>
        <v>0.01</v>
      </c>
      <c r="BO160" s="156"/>
      <c r="BP160" s="132">
        <f t="shared" si="251"/>
        <v>0.01</v>
      </c>
      <c r="BQ160" s="132">
        <f t="shared" si="252"/>
        <v>0.01</v>
      </c>
      <c r="BR160" s="156"/>
      <c r="BS160" s="132">
        <f t="shared" si="253"/>
        <v>0.01</v>
      </c>
      <c r="BT160" s="132">
        <f t="shared" si="254"/>
        <v>0.01</v>
      </c>
      <c r="BU160" s="156"/>
      <c r="BV160" s="132">
        <f t="shared" si="255"/>
        <v>0.01</v>
      </c>
      <c r="BW160" s="132">
        <f t="shared" si="256"/>
        <v>0.01</v>
      </c>
      <c r="BY160" s="132"/>
      <c r="BZ160" s="132"/>
      <c r="CA160" s="132"/>
      <c r="CB160" s="132"/>
    </row>
    <row r="161" spans="1:80">
      <c r="A161" s="99" t="s">
        <v>18</v>
      </c>
      <c r="D161" s="157">
        <v>0.99999999999999978</v>
      </c>
      <c r="E161" s="132">
        <f t="shared" si="224"/>
        <v>0.99999999999999978</v>
      </c>
      <c r="F161" s="132">
        <f t="shared" si="260"/>
        <v>0.99999999999999978</v>
      </c>
      <c r="G161" s="157">
        <v>1.0000000000000002</v>
      </c>
      <c r="H161" s="132">
        <f t="shared" si="225"/>
        <v>1.0000000000000002</v>
      </c>
      <c r="I161" s="132">
        <f t="shared" si="261"/>
        <v>1.0000000000000002</v>
      </c>
      <c r="J161" s="157">
        <v>0.99999999999999989</v>
      </c>
      <c r="K161" s="132">
        <f t="shared" si="226"/>
        <v>0.99999999999999989</v>
      </c>
      <c r="L161" s="132">
        <f t="shared" si="262"/>
        <v>0.99999999999999989</v>
      </c>
      <c r="M161" s="157">
        <v>0.99999999999999978</v>
      </c>
      <c r="N161" s="132">
        <f t="shared" si="227"/>
        <v>0.99999999999999978</v>
      </c>
      <c r="O161" s="132">
        <f t="shared" si="263"/>
        <v>0.99999999999999978</v>
      </c>
      <c r="P161" s="157">
        <v>0.99999999999999967</v>
      </c>
      <c r="Q161" s="132">
        <f t="shared" si="228"/>
        <v>0.99999999999999967</v>
      </c>
      <c r="R161" s="132">
        <f t="shared" si="229"/>
        <v>0.99999999999999967</v>
      </c>
      <c r="S161" s="157">
        <v>0.99999999999999967</v>
      </c>
      <c r="T161" s="132">
        <f t="shared" si="230"/>
        <v>0.99999999999999967</v>
      </c>
      <c r="U161" s="132">
        <f t="shared" si="231"/>
        <v>0.99999999999999967</v>
      </c>
      <c r="V161" s="157">
        <v>1</v>
      </c>
      <c r="W161" s="132">
        <f t="shared" si="232"/>
        <v>1</v>
      </c>
      <c r="X161" s="132">
        <f t="shared" si="264"/>
        <v>1</v>
      </c>
      <c r="Y161" s="157">
        <v>0.99999999999999967</v>
      </c>
      <c r="Z161" s="132">
        <f t="shared" si="233"/>
        <v>0.99999999999999967</v>
      </c>
      <c r="AA161" s="132">
        <f t="shared" si="265"/>
        <v>0.99999999999999967</v>
      </c>
      <c r="AB161" s="157">
        <v>1.0000000000000002</v>
      </c>
      <c r="AC161" s="132">
        <f t="shared" si="234"/>
        <v>1.0000000000000002</v>
      </c>
      <c r="AD161" s="132">
        <f t="shared" si="266"/>
        <v>1.0000000000000002</v>
      </c>
      <c r="AE161" s="157">
        <v>0.99999999999999978</v>
      </c>
      <c r="AF161" s="132">
        <f t="shared" si="235"/>
        <v>0.99999999999999978</v>
      </c>
      <c r="AG161" s="132">
        <f t="shared" si="267"/>
        <v>0.99999999999999978</v>
      </c>
      <c r="AH161" s="157">
        <v>1</v>
      </c>
      <c r="AI161" s="132">
        <f t="shared" si="236"/>
        <v>1</v>
      </c>
      <c r="AJ161" s="132">
        <f t="shared" si="237"/>
        <v>1</v>
      </c>
      <c r="AK161" s="157">
        <v>1.0000000000000002</v>
      </c>
      <c r="AL161" s="132">
        <f t="shared" si="238"/>
        <v>1.0000000000000002</v>
      </c>
      <c r="AM161" s="132">
        <f t="shared" si="239"/>
        <v>1.0000000000000002</v>
      </c>
      <c r="AN161" s="157">
        <v>1.0000000000000002</v>
      </c>
      <c r="AO161" s="132">
        <f t="shared" si="240"/>
        <v>1.0000000000000002</v>
      </c>
      <c r="AP161" s="132">
        <f t="shared" si="268"/>
        <v>1.0000000000000002</v>
      </c>
      <c r="AQ161" s="157">
        <v>0.99999999999999978</v>
      </c>
      <c r="AR161" s="132">
        <f t="shared" si="241"/>
        <v>0.99999999999999978</v>
      </c>
      <c r="AS161" s="132">
        <f t="shared" si="269"/>
        <v>0.99999999999999978</v>
      </c>
      <c r="AT161" s="157">
        <v>1</v>
      </c>
      <c r="AU161" s="132">
        <f t="shared" si="242"/>
        <v>1</v>
      </c>
      <c r="AV161" s="132">
        <f t="shared" si="270"/>
        <v>1</v>
      </c>
      <c r="AW161" s="157">
        <v>1.0000000000000002</v>
      </c>
      <c r="AX161" s="132">
        <f t="shared" si="243"/>
        <v>1.0000000000000002</v>
      </c>
      <c r="AY161" s="132">
        <f t="shared" si="271"/>
        <v>1.0000000000000002</v>
      </c>
      <c r="AZ161" s="157">
        <v>1</v>
      </c>
      <c r="BA161" s="132">
        <f t="shared" si="244"/>
        <v>1</v>
      </c>
      <c r="BB161" s="132">
        <f t="shared" si="245"/>
        <v>1</v>
      </c>
      <c r="BC161" s="157">
        <v>1.0000000000000002</v>
      </c>
      <c r="BD161" s="132">
        <f t="shared" si="246"/>
        <v>1.0000000000000002</v>
      </c>
      <c r="BE161" s="132">
        <f t="shared" si="247"/>
        <v>1.0000000000000002</v>
      </c>
      <c r="BF161" s="157">
        <v>1</v>
      </c>
      <c r="BG161" s="132">
        <f t="shared" si="248"/>
        <v>1</v>
      </c>
      <c r="BH161" s="132">
        <f t="shared" si="272"/>
        <v>1</v>
      </c>
      <c r="BI161" s="157">
        <v>1</v>
      </c>
      <c r="BJ161" s="132">
        <f t="shared" si="249"/>
        <v>1</v>
      </c>
      <c r="BK161" s="132">
        <f t="shared" si="273"/>
        <v>1</v>
      </c>
      <c r="BL161" s="157">
        <v>1</v>
      </c>
      <c r="BM161" s="132">
        <f t="shared" si="250"/>
        <v>1</v>
      </c>
      <c r="BN161" s="132">
        <f t="shared" si="274"/>
        <v>1</v>
      </c>
      <c r="BO161" s="157">
        <v>1</v>
      </c>
      <c r="BP161" s="132">
        <f t="shared" si="251"/>
        <v>1</v>
      </c>
      <c r="BQ161" s="132">
        <f t="shared" si="252"/>
        <v>1</v>
      </c>
      <c r="BR161" s="157">
        <v>1</v>
      </c>
      <c r="BS161" s="132">
        <f t="shared" si="253"/>
        <v>1</v>
      </c>
      <c r="BT161" s="132">
        <f t="shared" si="254"/>
        <v>1</v>
      </c>
      <c r="BU161" s="157">
        <v>1</v>
      </c>
      <c r="BV161" s="132">
        <f t="shared" si="255"/>
        <v>1</v>
      </c>
      <c r="BW161" s="132">
        <f t="shared" si="256"/>
        <v>1</v>
      </c>
      <c r="BY161" s="30"/>
      <c r="BZ161" s="30"/>
      <c r="CA161" s="30"/>
      <c r="CB161" s="30"/>
    </row>
    <row r="162" spans="1:80">
      <c r="A162" s="146"/>
    </row>
  </sheetData>
  <mergeCells count="22">
    <mergeCell ref="BY59:CB59"/>
    <mergeCell ref="A19:E19"/>
    <mergeCell ref="A20:E20"/>
    <mergeCell ref="A21:E21"/>
    <mergeCell ref="A22:E22"/>
    <mergeCell ref="D24:O24"/>
    <mergeCell ref="D23:O23"/>
    <mergeCell ref="D55:O55"/>
    <mergeCell ref="V55:AG55"/>
    <mergeCell ref="AN55:AY55"/>
    <mergeCell ref="BF55:BQ55"/>
    <mergeCell ref="V24:AG24"/>
    <mergeCell ref="AN24:AY24"/>
    <mergeCell ref="BF24:BQ24"/>
    <mergeCell ref="BY28:CB28"/>
    <mergeCell ref="V23:AG23"/>
    <mergeCell ref="AN23:AY23"/>
    <mergeCell ref="BF23:BQ23"/>
    <mergeCell ref="D54:O54"/>
    <mergeCell ref="V54:AG54"/>
    <mergeCell ref="AN54:AY54"/>
    <mergeCell ref="BF54:BQ54"/>
  </mergeCells>
  <conditionalFormatting sqref="BY30:CB30">
    <cfRule type="colorScale" priority="3">
      <colorScale>
        <cfvo type="min"/>
        <cfvo type="percentile" val="50"/>
        <cfvo type="max"/>
        <color rgb="FFF8696B"/>
        <color rgb="FFFFEB84"/>
        <color rgb="FF63BE7B"/>
      </colorScale>
    </cfRule>
  </conditionalFormatting>
  <conditionalFormatting sqref="BY31:CB52">
    <cfRule type="colorScale" priority="2">
      <colorScale>
        <cfvo type="min"/>
        <cfvo type="percentile" val="50"/>
        <cfvo type="max"/>
        <color rgb="FFF8696B"/>
        <color rgb="FFFFEB84"/>
        <color rgb="FF63BE7B"/>
      </colorScale>
    </cfRule>
  </conditionalFormatting>
  <conditionalFormatting sqref="BY61:CB16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B9B14-96CF-48B8-A8DC-FEF84D306E29}">
  <sheetPr>
    <pageSetUpPr fitToPage="1"/>
  </sheetPr>
  <dimension ref="A1:K32"/>
  <sheetViews>
    <sheetView tabSelected="1" zoomScaleNormal="100" workbookViewId="0">
      <selection activeCell="J17" sqref="J17"/>
    </sheetView>
  </sheetViews>
  <sheetFormatPr defaultColWidth="0" defaultRowHeight="15" zeroHeight="1"/>
  <cols>
    <col min="1" max="1" width="11.85546875" customWidth="1"/>
    <col min="2" max="2" width="38.85546875" bestFit="1" customWidth="1"/>
    <col min="3" max="3" width="18.7109375" customWidth="1"/>
    <col min="4" max="4" width="21.42578125" customWidth="1"/>
    <col min="5" max="5" width="21.28515625" customWidth="1"/>
    <col min="6" max="6" width="10.5703125" hidden="1" customWidth="1"/>
    <col min="7" max="7" width="11.85546875" hidden="1" customWidth="1"/>
    <col min="8" max="8" width="11.28515625" hidden="1" customWidth="1"/>
    <col min="9" max="9" width="13.85546875" hidden="1" customWidth="1"/>
    <col min="10" max="10" width="104" bestFit="1" customWidth="1"/>
    <col min="11" max="16384" width="9.140625" hidden="1"/>
  </cols>
  <sheetData>
    <row r="1" spans="1:11" ht="15" customHeight="1">
      <c r="A1" s="41" t="s">
        <v>36</v>
      </c>
      <c r="B1" s="59" t="s">
        <v>28</v>
      </c>
      <c r="C1" s="312" t="s">
        <v>10</v>
      </c>
      <c r="D1" s="313" t="s">
        <v>309</v>
      </c>
      <c r="E1" s="313"/>
      <c r="G1" s="1" t="s">
        <v>28</v>
      </c>
      <c r="H1" s="1" t="s">
        <v>29</v>
      </c>
      <c r="I1" s="1" t="s">
        <v>30</v>
      </c>
    </row>
    <row r="2" spans="1:11" hidden="1">
      <c r="A2" s="41" t="s">
        <v>37</v>
      </c>
      <c r="B2" s="59" t="s">
        <v>29</v>
      </c>
      <c r="C2" s="236" t="s">
        <v>3</v>
      </c>
      <c r="D2" s="314"/>
      <c r="E2" s="315"/>
      <c r="G2" s="37" t="s">
        <v>10</v>
      </c>
      <c r="H2" t="s">
        <v>3</v>
      </c>
      <c r="I2" t="s">
        <v>32</v>
      </c>
    </row>
    <row r="3" spans="1:11" hidden="1">
      <c r="A3" s="41" t="s">
        <v>38</v>
      </c>
      <c r="B3" s="59" t="s">
        <v>30</v>
      </c>
      <c r="C3" s="236" t="s">
        <v>33</v>
      </c>
      <c r="D3" s="314"/>
      <c r="E3" s="315"/>
      <c r="G3" s="37" t="s">
        <v>9</v>
      </c>
      <c r="H3" t="s">
        <v>0</v>
      </c>
      <c r="I3" t="s">
        <v>33</v>
      </c>
    </row>
    <row r="4" spans="1:11" ht="16.5">
      <c r="A4" s="41" t="s">
        <v>37</v>
      </c>
      <c r="B4" s="1" t="s">
        <v>286</v>
      </c>
      <c r="C4" s="237">
        <v>100</v>
      </c>
      <c r="D4" s="313" t="s">
        <v>310</v>
      </c>
      <c r="E4" s="313"/>
      <c r="G4" s="37" t="s">
        <v>8</v>
      </c>
      <c r="H4" t="s">
        <v>1</v>
      </c>
    </row>
    <row r="5" spans="1:11" ht="31.9" customHeight="1" thickBot="1">
      <c r="B5" s="35" t="s">
        <v>41</v>
      </c>
      <c r="C5" s="241" t="s">
        <v>255</v>
      </c>
      <c r="D5" s="316" t="s">
        <v>289</v>
      </c>
      <c r="E5" s="317" t="s">
        <v>299</v>
      </c>
      <c r="F5" s="1" t="s">
        <v>40</v>
      </c>
      <c r="G5" s="37" t="s">
        <v>11</v>
      </c>
      <c r="H5" t="s">
        <v>2</v>
      </c>
      <c r="J5" s="1" t="s">
        <v>298</v>
      </c>
    </row>
    <row r="6" spans="1:11" ht="15.75">
      <c r="A6" s="295" t="s">
        <v>287</v>
      </c>
      <c r="B6" s="9" t="s">
        <v>13</v>
      </c>
      <c r="C6" s="50">
        <f>$C$4*F6</f>
        <v>6.68308177952433</v>
      </c>
      <c r="D6" s="301">
        <v>0</v>
      </c>
      <c r="E6" s="42">
        <f>C6-D6</f>
        <v>6.68308177952433</v>
      </c>
      <c r="F6" s="18">
        <f>HLOOKUP(B15,'Kundinsikt siffror RegionProfil'!D6:BQ14,2,FALSE)</f>
        <v>6.6830817795243302E-2</v>
      </c>
      <c r="G6" s="37"/>
      <c r="J6" s="302" t="s">
        <v>290</v>
      </c>
      <c r="K6" s="33"/>
    </row>
    <row r="7" spans="1:11" ht="15.75">
      <c r="A7" s="296"/>
      <c r="B7" s="10" t="s">
        <v>19</v>
      </c>
      <c r="C7" s="51">
        <f t="shared" ref="C7:C13" si="0">$C$4*F7</f>
        <v>12.178144627453664</v>
      </c>
      <c r="D7" s="301">
        <v>0</v>
      </c>
      <c r="E7" s="43">
        <f>C7-D7</f>
        <v>12.178144627453664</v>
      </c>
      <c r="F7" s="19">
        <f>HLOOKUP(B15,'Kundinsikt siffror RegionProfil'!D6:BQ14,3,FALSE)</f>
        <v>0.12178144627453663</v>
      </c>
      <c r="G7" s="37"/>
      <c r="J7" s="303" t="s">
        <v>291</v>
      </c>
      <c r="K7" s="33"/>
    </row>
    <row r="8" spans="1:11" ht="15.75">
      <c r="A8" s="296"/>
      <c r="B8" s="11" t="s">
        <v>22</v>
      </c>
      <c r="C8" s="52">
        <f t="shared" si="0"/>
        <v>7.9306041904794471</v>
      </c>
      <c r="D8" s="301">
        <v>0</v>
      </c>
      <c r="E8" s="44">
        <f>C8-D8</f>
        <v>7.9306041904794471</v>
      </c>
      <c r="F8" s="20">
        <f>HLOOKUP(B15,'Kundinsikt siffror RegionProfil'!D6:BQ14,4,FALSE)</f>
        <v>7.9306041904794469E-2</v>
      </c>
      <c r="J8" s="304" t="s">
        <v>292</v>
      </c>
      <c r="K8" s="33"/>
    </row>
    <row r="9" spans="1:11" ht="16.5" thickBot="1">
      <c r="A9" s="297"/>
      <c r="B9" s="12" t="s">
        <v>31</v>
      </c>
      <c r="C9" s="53">
        <f t="shared" si="0"/>
        <v>19.663763230732869</v>
      </c>
      <c r="D9" s="301">
        <v>0</v>
      </c>
      <c r="E9" s="45">
        <f>C9-D9</f>
        <v>19.663763230732869</v>
      </c>
      <c r="F9" s="21">
        <f>HLOOKUP(B15,'Kundinsikt siffror RegionProfil'!D6:BQ14,5,FALSE)</f>
        <v>0.19663763230732867</v>
      </c>
      <c r="J9" s="305" t="s">
        <v>293</v>
      </c>
      <c r="K9" s="33"/>
    </row>
    <row r="10" spans="1:11" ht="16.5" thickBot="1">
      <c r="A10" s="298" t="s">
        <v>15</v>
      </c>
      <c r="B10" s="13" t="s">
        <v>15</v>
      </c>
      <c r="C10" s="54">
        <f t="shared" si="0"/>
        <v>20.221442733456989</v>
      </c>
      <c r="D10" s="301">
        <v>0</v>
      </c>
      <c r="E10" s="46">
        <f>C10-D10</f>
        <v>20.221442733456989</v>
      </c>
      <c r="F10" s="22">
        <f>HLOOKUP(B15,'Kundinsikt siffror RegionProfil'!D6:BQ14,6,FALSE)</f>
        <v>0.2022144273345699</v>
      </c>
      <c r="J10" s="306" t="s">
        <v>294</v>
      </c>
      <c r="K10" s="33"/>
    </row>
    <row r="11" spans="1:11" ht="15.75">
      <c r="A11" s="299" t="s">
        <v>288</v>
      </c>
      <c r="B11" s="14" t="s">
        <v>16</v>
      </c>
      <c r="C11" s="55">
        <f t="shared" si="0"/>
        <v>13.080322925801022</v>
      </c>
      <c r="D11" s="301">
        <v>0</v>
      </c>
      <c r="E11" s="47">
        <f>C11-D11</f>
        <v>13.080322925801022</v>
      </c>
      <c r="F11" s="23">
        <f>HLOOKUP(B15,'Kundinsikt siffror RegionProfil'!D6:BQ14,7,FALSE)</f>
        <v>0.13080322925801022</v>
      </c>
      <c r="J11" s="307" t="s">
        <v>295</v>
      </c>
      <c r="K11" s="33"/>
    </row>
    <row r="12" spans="1:11" ht="16.5" thickBot="1">
      <c r="A12" s="300"/>
      <c r="B12" s="15" t="s">
        <v>20</v>
      </c>
      <c r="C12" s="56">
        <f t="shared" si="0"/>
        <v>4.3385294045874074</v>
      </c>
      <c r="D12" s="301">
        <v>0</v>
      </c>
      <c r="E12" s="48">
        <f>C12-D12</f>
        <v>4.3385294045874074</v>
      </c>
      <c r="F12" s="24">
        <f>HLOOKUP(B15,'Kundinsikt siffror RegionProfil'!D6:BQ14,8,FALSE)</f>
        <v>4.3385294045874073E-2</v>
      </c>
      <c r="J12" s="308" t="s">
        <v>296</v>
      </c>
      <c r="K12" s="33"/>
    </row>
    <row r="13" spans="1:11" ht="15.75">
      <c r="B13" s="16" t="s">
        <v>42</v>
      </c>
      <c r="C13" s="57">
        <f t="shared" si="0"/>
        <v>15.904111107964278</v>
      </c>
      <c r="D13" s="301">
        <v>0</v>
      </c>
      <c r="E13" s="49">
        <f>C13-D13</f>
        <v>15.904111107964278</v>
      </c>
      <c r="F13" s="25">
        <f>HLOOKUP(B15,'Kundinsikt siffror RegionProfil'!D6:BQ14,9,FALSE)</f>
        <v>0.15904111107964278</v>
      </c>
      <c r="J13" s="309" t="s">
        <v>297</v>
      </c>
      <c r="K13" s="33"/>
    </row>
    <row r="14" spans="1:11" ht="15.75">
      <c r="B14" s="32" t="s">
        <v>52</v>
      </c>
      <c r="C14" s="58">
        <f>SUM(C6:C13)</f>
        <v>100.00000000000001</v>
      </c>
      <c r="D14" s="38">
        <f>SUM(D6:D13)</f>
        <v>0</v>
      </c>
      <c r="F14" s="69">
        <f>SUM(F6:F13)</f>
        <v>1</v>
      </c>
    </row>
    <row r="15" spans="1:11" hidden="1">
      <c r="B15" t="str">
        <f>CONCATENATE(C2,C1,C3)</f>
        <v>NäraSydNej</v>
      </c>
    </row>
    <row r="16" spans="1:11" ht="38.25">
      <c r="C16" s="310" t="s">
        <v>311</v>
      </c>
      <c r="D16" s="311" t="s">
        <v>312</v>
      </c>
      <c r="E16" s="311"/>
    </row>
    <row r="17" spans="1:8" ht="15.75">
      <c r="A17" s="267" t="s">
        <v>53</v>
      </c>
      <c r="B17" s="267"/>
      <c r="C17" s="267"/>
      <c r="D17" s="267"/>
      <c r="E17" s="267"/>
      <c r="F17" s="267"/>
    </row>
    <row r="18" spans="1:8">
      <c r="B18" s="266" t="s">
        <v>5</v>
      </c>
      <c r="C18" s="266"/>
      <c r="D18" s="266"/>
      <c r="E18" s="266"/>
      <c r="F18" s="266"/>
      <c r="G18" s="266"/>
      <c r="H18" s="266"/>
    </row>
    <row r="19" spans="1:8">
      <c r="B19" s="266" t="s">
        <v>6</v>
      </c>
      <c r="C19" s="266"/>
      <c r="D19" s="266"/>
      <c r="E19" s="266"/>
      <c r="F19" s="266"/>
      <c r="G19" s="266"/>
      <c r="H19" s="266"/>
    </row>
    <row r="20" spans="1:8">
      <c r="B20" s="266" t="s">
        <v>7</v>
      </c>
      <c r="C20" s="266"/>
      <c r="D20" s="266"/>
      <c r="E20" s="266"/>
      <c r="F20" s="266"/>
      <c r="G20" s="266"/>
      <c r="H20" s="266"/>
    </row>
    <row r="21" spans="1:8">
      <c r="B21" s="266" t="s">
        <v>4</v>
      </c>
      <c r="C21" s="266"/>
      <c r="D21" s="266"/>
      <c r="E21" s="266"/>
      <c r="F21" s="266"/>
      <c r="G21" s="266"/>
      <c r="H21" s="266"/>
    </row>
    <row r="22" spans="1:8" hidden="1"/>
    <row r="23" spans="1:8" hidden="1"/>
    <row r="24" spans="1:8" hidden="1"/>
    <row r="25" spans="1:8" hidden="1"/>
    <row r="26" spans="1:8" hidden="1"/>
    <row r="27" spans="1:8" hidden="1"/>
    <row r="28" spans="1:8" hidden="1"/>
    <row r="29" spans="1:8" hidden="1"/>
    <row r="30" spans="1:8" hidden="1"/>
    <row r="31" spans="1:8" hidden="1"/>
    <row r="32" spans="1:8" hidden="1"/>
  </sheetData>
  <sheetProtection algorithmName="SHA-512" hashValue="4r48XHwHK9evkgLB7ltX0kqwOCNezABGQlUyg9MDESn7a3NLHU2mN3qcrq/Rt/rXwO8efIKkMY9ik1rF/KKOVw==" saltValue="DionIB33dW68GM7shLW1ZA==" spinCount="100000" sheet="1" objects="1" scenarios="1"/>
  <mergeCells count="8">
    <mergeCell ref="B18:H18"/>
    <mergeCell ref="B19:H19"/>
    <mergeCell ref="B20:H20"/>
    <mergeCell ref="B21:H21"/>
    <mergeCell ref="A17:F17"/>
    <mergeCell ref="A6:A9"/>
    <mergeCell ref="A11:A12"/>
    <mergeCell ref="D16:E16"/>
  </mergeCells>
  <phoneticPr fontId="25" type="noConversion"/>
  <conditionalFormatting sqref="E6:E13">
    <cfRule type="colorScale" priority="1">
      <colorScale>
        <cfvo type="min"/>
        <cfvo type="percentile" val="50"/>
        <cfvo type="max"/>
        <color rgb="FFF8696B"/>
        <color rgb="FFFFEB84"/>
        <color rgb="FF63BE7B"/>
      </colorScale>
    </cfRule>
  </conditionalFormatting>
  <dataValidations count="3">
    <dataValidation type="list" allowBlank="1" showInputMessage="1" showErrorMessage="1" sqref="C1" xr:uid="{F87B140B-B395-4B0D-BF2D-5F5E969BDE78}">
      <formula1>Namn_Period_1</formula1>
    </dataValidation>
    <dataValidation type="list" allowBlank="1" showInputMessage="1" showErrorMessage="1" sqref="C2:D2" xr:uid="{C1AE6D8F-46B6-47F6-914F-BD2AEC546A7E}">
      <formula1>$H$2:$H$7</formula1>
    </dataValidation>
    <dataValidation type="list" allowBlank="1" showInputMessage="1" showErrorMessage="1" sqref="C3:D3" xr:uid="{B5D05E9E-ED71-4B14-8A45-6DF720C68F25}">
      <formula1>$I$2:$I$3</formula1>
    </dataValidation>
  </dataValidations>
  <pageMargins left="0.70866141732283472" right="0.70866141732283472" top="0.74803149606299213" bottom="0.74803149606299213" header="0.31496062992125984" footer="0.31496062992125984"/>
  <pageSetup paperSize="9" orientation="landscape"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148E8-31DF-4027-BA5D-EACB46EA194D}">
  <dimension ref="A1:C22"/>
  <sheetViews>
    <sheetView zoomScaleNormal="100" workbookViewId="0">
      <selection activeCell="A9" sqref="A9"/>
    </sheetView>
  </sheetViews>
  <sheetFormatPr defaultColWidth="0" defaultRowHeight="15" zeroHeight="1"/>
  <cols>
    <col min="1" max="1" width="40.28515625" customWidth="1"/>
    <col min="2" max="18" width="9.140625" customWidth="1"/>
    <col min="19" max="16384" width="9.140625" hidden="1"/>
  </cols>
  <sheetData>
    <row r="1" spans="1:3">
      <c r="A1" t="s">
        <v>246</v>
      </c>
      <c r="B1" s="129">
        <v>32</v>
      </c>
      <c r="C1" t="s">
        <v>247</v>
      </c>
    </row>
    <row r="2" spans="1:3"/>
    <row r="3" spans="1:3"/>
    <row r="4" spans="1:3"/>
    <row r="5" spans="1:3" ht="45">
      <c r="A5" s="280" t="s">
        <v>248</v>
      </c>
    </row>
    <row r="6" spans="1:3">
      <c r="A6" s="9" t="s">
        <v>13</v>
      </c>
    </row>
    <row r="7" spans="1:3">
      <c r="A7" s="10" t="s">
        <v>249</v>
      </c>
    </row>
    <row r="8" spans="1:3">
      <c r="A8" s="11" t="s">
        <v>22</v>
      </c>
    </row>
    <row r="9" spans="1:3">
      <c r="A9" s="12" t="s">
        <v>31</v>
      </c>
    </row>
    <row r="10" spans="1:3">
      <c r="A10" s="13" t="s">
        <v>15</v>
      </c>
    </row>
    <row r="11" spans="1:3">
      <c r="A11" s="14" t="s">
        <v>16</v>
      </c>
    </row>
    <row r="12" spans="1:3">
      <c r="A12" s="15" t="s">
        <v>20</v>
      </c>
    </row>
    <row r="13" spans="1:3">
      <c r="A13" s="16" t="s">
        <v>42</v>
      </c>
    </row>
    <row r="14" spans="1:3"/>
    <row r="15" spans="1:3"/>
    <row r="16" spans="1:3"/>
    <row r="17"/>
    <row r="18"/>
    <row r="19"/>
    <row r="20"/>
    <row r="21"/>
    <row r="22"/>
  </sheetData>
  <sheetProtection algorithmName="SHA-512" hashValue="8P7ggd/bYUVRoVzWBUtVxd4Fco3a5lxr5C8WKvdgNih3XvWR++nZsOHqJhMviTR4hhZ9nDAfDIM72La6TXNGzA==" saltValue="J3yQb8F3ClxOQ7+I9UIUgw==" spinCount="100000" sheet="1" objects="1" scenario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7E30A-7342-408B-91B9-6D7617C41B0F}">
  <sheetPr>
    <tabColor indexed="8"/>
    <pageSetUpPr fitToPage="1"/>
  </sheetPr>
  <dimension ref="A1:WVV51"/>
  <sheetViews>
    <sheetView topLeftCell="A16" zoomScaleNormal="100" workbookViewId="0">
      <selection activeCell="B38" sqref="B38"/>
    </sheetView>
  </sheetViews>
  <sheetFormatPr defaultColWidth="0" defaultRowHeight="12.75" customHeight="1" zeroHeight="1"/>
  <cols>
    <col min="1" max="1" width="3" style="272" customWidth="1"/>
    <col min="2" max="2" width="132" style="279" customWidth="1"/>
    <col min="3" max="13" width="9.140625" style="272" hidden="1" customWidth="1"/>
    <col min="14" max="14" width="10.28515625" style="272" hidden="1" customWidth="1"/>
    <col min="15" max="269" width="9.140625" style="272" hidden="1" customWidth="1"/>
    <col min="270" max="270" width="78.85546875" style="272" hidden="1" customWidth="1"/>
    <col min="271" max="525" width="9.140625" style="272" hidden="1" customWidth="1"/>
    <col min="526" max="526" width="78.85546875" style="272" hidden="1" customWidth="1"/>
    <col min="527" max="768" width="0" style="272" hidden="1"/>
    <col min="769" max="781" width="9.140625" style="272" hidden="1" customWidth="1"/>
    <col min="782" max="782" width="78.85546875" style="272" hidden="1" customWidth="1"/>
    <col min="783" max="1024" width="0" style="272" hidden="1"/>
    <col min="1025" max="1037" width="9.140625" style="272" hidden="1" customWidth="1"/>
    <col min="1038" max="1038" width="78.85546875" style="272" hidden="1" customWidth="1"/>
    <col min="1039" max="1280" width="0" style="272" hidden="1"/>
    <col min="1281" max="1293" width="9.140625" style="272" hidden="1" customWidth="1"/>
    <col min="1294" max="1294" width="78.85546875" style="272" hidden="1" customWidth="1"/>
    <col min="1295" max="1536" width="0" style="272" hidden="1"/>
    <col min="1537" max="1549" width="9.140625" style="272" hidden="1" customWidth="1"/>
    <col min="1550" max="1550" width="78.85546875" style="272" hidden="1" customWidth="1"/>
    <col min="1551" max="1792" width="0" style="272" hidden="1"/>
    <col min="1793" max="1805" width="9.140625" style="272" hidden="1" customWidth="1"/>
    <col min="1806" max="1806" width="78.85546875" style="272" hidden="1" customWidth="1"/>
    <col min="1807" max="2048" width="0" style="272" hidden="1"/>
    <col min="2049" max="2061" width="9.140625" style="272" hidden="1" customWidth="1"/>
    <col min="2062" max="2062" width="78.85546875" style="272" hidden="1" customWidth="1"/>
    <col min="2063" max="2304" width="0" style="272" hidden="1"/>
    <col min="2305" max="2317" width="9.140625" style="272" hidden="1" customWidth="1"/>
    <col min="2318" max="2318" width="78.85546875" style="272" hidden="1" customWidth="1"/>
    <col min="2319" max="2560" width="0" style="272" hidden="1"/>
    <col min="2561" max="2573" width="9.140625" style="272" hidden="1" customWidth="1"/>
    <col min="2574" max="2574" width="78.85546875" style="272" hidden="1" customWidth="1"/>
    <col min="2575" max="2816" width="0" style="272" hidden="1"/>
    <col min="2817" max="2829" width="9.140625" style="272" hidden="1" customWidth="1"/>
    <col min="2830" max="2830" width="78.85546875" style="272" hidden="1" customWidth="1"/>
    <col min="2831" max="3072" width="0" style="272" hidden="1"/>
    <col min="3073" max="3085" width="9.140625" style="272" hidden="1" customWidth="1"/>
    <col min="3086" max="3086" width="78.85546875" style="272" hidden="1" customWidth="1"/>
    <col min="3087" max="3328" width="0" style="272" hidden="1"/>
    <col min="3329" max="3341" width="9.140625" style="272" hidden="1" customWidth="1"/>
    <col min="3342" max="3342" width="78.85546875" style="272" hidden="1" customWidth="1"/>
    <col min="3343" max="3584" width="0" style="272" hidden="1"/>
    <col min="3585" max="3597" width="9.140625" style="272" hidden="1" customWidth="1"/>
    <col min="3598" max="3598" width="78.85546875" style="272" hidden="1" customWidth="1"/>
    <col min="3599" max="3840" width="0" style="272" hidden="1"/>
    <col min="3841" max="3853" width="9.140625" style="272" hidden="1" customWidth="1"/>
    <col min="3854" max="3854" width="78.85546875" style="272" hidden="1" customWidth="1"/>
    <col min="3855" max="4096" width="0" style="272" hidden="1"/>
    <col min="4097" max="4109" width="9.140625" style="272" hidden="1" customWidth="1"/>
    <col min="4110" max="4110" width="78.85546875" style="272" hidden="1" customWidth="1"/>
    <col min="4111" max="4352" width="0" style="272" hidden="1"/>
    <col min="4353" max="4365" width="9.140625" style="272" hidden="1" customWidth="1"/>
    <col min="4366" max="4366" width="78.85546875" style="272" hidden="1" customWidth="1"/>
    <col min="4367" max="4608" width="0" style="272" hidden="1"/>
    <col min="4609" max="4621" width="9.140625" style="272" hidden="1" customWidth="1"/>
    <col min="4622" max="4622" width="78.85546875" style="272" hidden="1" customWidth="1"/>
    <col min="4623" max="4864" width="0" style="272" hidden="1"/>
    <col min="4865" max="4877" width="9.140625" style="272" hidden="1" customWidth="1"/>
    <col min="4878" max="4878" width="78.85546875" style="272" hidden="1" customWidth="1"/>
    <col min="4879" max="5120" width="0" style="272" hidden="1"/>
    <col min="5121" max="5133" width="9.140625" style="272" hidden="1" customWidth="1"/>
    <col min="5134" max="5134" width="78.85546875" style="272" hidden="1" customWidth="1"/>
    <col min="5135" max="5376" width="0" style="272" hidden="1"/>
    <col min="5377" max="5389" width="9.140625" style="272" hidden="1" customWidth="1"/>
    <col min="5390" max="5390" width="78.85546875" style="272" hidden="1" customWidth="1"/>
    <col min="5391" max="5632" width="0" style="272" hidden="1"/>
    <col min="5633" max="5645" width="9.140625" style="272" hidden="1" customWidth="1"/>
    <col min="5646" max="5646" width="78.85546875" style="272" hidden="1" customWidth="1"/>
    <col min="5647" max="5888" width="0" style="272" hidden="1"/>
    <col min="5889" max="5901" width="9.140625" style="272" hidden="1" customWidth="1"/>
    <col min="5902" max="5902" width="78.85546875" style="272" hidden="1" customWidth="1"/>
    <col min="5903" max="6144" width="0" style="272" hidden="1"/>
    <col min="6145" max="6157" width="9.140625" style="272" hidden="1" customWidth="1"/>
    <col min="6158" max="6158" width="78.85546875" style="272" hidden="1" customWidth="1"/>
    <col min="6159" max="6400" width="0" style="272" hidden="1"/>
    <col min="6401" max="6413" width="9.140625" style="272" hidden="1" customWidth="1"/>
    <col min="6414" max="6414" width="78.85546875" style="272" hidden="1" customWidth="1"/>
    <col min="6415" max="6656" width="0" style="272" hidden="1"/>
    <col min="6657" max="6669" width="9.140625" style="272" hidden="1" customWidth="1"/>
    <col min="6670" max="6670" width="78.85546875" style="272" hidden="1" customWidth="1"/>
    <col min="6671" max="6912" width="0" style="272" hidden="1"/>
    <col min="6913" max="6925" width="9.140625" style="272" hidden="1" customWidth="1"/>
    <col min="6926" max="6926" width="78.85546875" style="272" hidden="1" customWidth="1"/>
    <col min="6927" max="7168" width="0" style="272" hidden="1"/>
    <col min="7169" max="7181" width="9.140625" style="272" hidden="1" customWidth="1"/>
    <col min="7182" max="7182" width="78.85546875" style="272" hidden="1" customWidth="1"/>
    <col min="7183" max="7424" width="0" style="272" hidden="1"/>
    <col min="7425" max="7437" width="9.140625" style="272" hidden="1" customWidth="1"/>
    <col min="7438" max="7438" width="78.85546875" style="272" hidden="1" customWidth="1"/>
    <col min="7439" max="7680" width="0" style="272" hidden="1"/>
    <col min="7681" max="7693" width="9.140625" style="272" hidden="1" customWidth="1"/>
    <col min="7694" max="7694" width="78.85546875" style="272" hidden="1" customWidth="1"/>
    <col min="7695" max="7936" width="0" style="272" hidden="1"/>
    <col min="7937" max="7949" width="9.140625" style="272" hidden="1" customWidth="1"/>
    <col min="7950" max="7950" width="78.85546875" style="272" hidden="1" customWidth="1"/>
    <col min="7951" max="8192" width="0" style="272" hidden="1"/>
    <col min="8193" max="8205" width="9.140625" style="272" hidden="1" customWidth="1"/>
    <col min="8206" max="8206" width="78.85546875" style="272" hidden="1" customWidth="1"/>
    <col min="8207" max="8448" width="0" style="272" hidden="1"/>
    <col min="8449" max="8461" width="9.140625" style="272" hidden="1" customWidth="1"/>
    <col min="8462" max="8462" width="78.85546875" style="272" hidden="1" customWidth="1"/>
    <col min="8463" max="8704" width="0" style="272" hidden="1"/>
    <col min="8705" max="8717" width="9.140625" style="272" hidden="1" customWidth="1"/>
    <col min="8718" max="8718" width="78.85546875" style="272" hidden="1" customWidth="1"/>
    <col min="8719" max="8960" width="0" style="272" hidden="1"/>
    <col min="8961" max="8973" width="9.140625" style="272" hidden="1" customWidth="1"/>
    <col min="8974" max="8974" width="78.85546875" style="272" hidden="1" customWidth="1"/>
    <col min="8975" max="9216" width="0" style="272" hidden="1"/>
    <col min="9217" max="9229" width="9.140625" style="272" hidden="1" customWidth="1"/>
    <col min="9230" max="9230" width="78.85546875" style="272" hidden="1" customWidth="1"/>
    <col min="9231" max="9472" width="0" style="272" hidden="1"/>
    <col min="9473" max="9485" width="9.140625" style="272" hidden="1" customWidth="1"/>
    <col min="9486" max="9486" width="78.85546875" style="272" hidden="1" customWidth="1"/>
    <col min="9487" max="9728" width="0" style="272" hidden="1"/>
    <col min="9729" max="9741" width="9.140625" style="272" hidden="1" customWidth="1"/>
    <col min="9742" max="9742" width="78.85546875" style="272" hidden="1" customWidth="1"/>
    <col min="9743" max="9984" width="0" style="272" hidden="1"/>
    <col min="9985" max="9997" width="9.140625" style="272" hidden="1" customWidth="1"/>
    <col min="9998" max="9998" width="78.85546875" style="272" hidden="1" customWidth="1"/>
    <col min="9999" max="10240" width="0" style="272" hidden="1"/>
    <col min="10241" max="10253" width="9.140625" style="272" hidden="1" customWidth="1"/>
    <col min="10254" max="10254" width="78.85546875" style="272" hidden="1" customWidth="1"/>
    <col min="10255" max="10496" width="0" style="272" hidden="1"/>
    <col min="10497" max="10509" width="9.140625" style="272" hidden="1" customWidth="1"/>
    <col min="10510" max="10510" width="78.85546875" style="272" hidden="1" customWidth="1"/>
    <col min="10511" max="10752" width="0" style="272" hidden="1"/>
    <col min="10753" max="10765" width="9.140625" style="272" hidden="1" customWidth="1"/>
    <col min="10766" max="10766" width="78.85546875" style="272" hidden="1" customWidth="1"/>
    <col min="10767" max="11008" width="0" style="272" hidden="1"/>
    <col min="11009" max="11021" width="9.140625" style="272" hidden="1" customWidth="1"/>
    <col min="11022" max="11022" width="78.85546875" style="272" hidden="1" customWidth="1"/>
    <col min="11023" max="11264" width="0" style="272" hidden="1"/>
    <col min="11265" max="11277" width="9.140625" style="272" hidden="1" customWidth="1"/>
    <col min="11278" max="11278" width="78.85546875" style="272" hidden="1" customWidth="1"/>
    <col min="11279" max="11520" width="0" style="272" hidden="1"/>
    <col min="11521" max="11533" width="9.140625" style="272" hidden="1" customWidth="1"/>
    <col min="11534" max="11534" width="78.85546875" style="272" hidden="1" customWidth="1"/>
    <col min="11535" max="11776" width="0" style="272" hidden="1"/>
    <col min="11777" max="11789" width="9.140625" style="272" hidden="1" customWidth="1"/>
    <col min="11790" max="11790" width="78.85546875" style="272" hidden="1" customWidth="1"/>
    <col min="11791" max="12032" width="0" style="272" hidden="1"/>
    <col min="12033" max="12045" width="9.140625" style="272" hidden="1" customWidth="1"/>
    <col min="12046" max="12046" width="78.85546875" style="272" hidden="1" customWidth="1"/>
    <col min="12047" max="12288" width="0" style="272" hidden="1"/>
    <col min="12289" max="12301" width="9.140625" style="272" hidden="1" customWidth="1"/>
    <col min="12302" max="12302" width="78.85546875" style="272" hidden="1" customWidth="1"/>
    <col min="12303" max="12544" width="0" style="272" hidden="1"/>
    <col min="12545" max="12557" width="9.140625" style="272" hidden="1" customWidth="1"/>
    <col min="12558" max="12558" width="78.85546875" style="272" hidden="1" customWidth="1"/>
    <col min="12559" max="12800" width="0" style="272" hidden="1"/>
    <col min="12801" max="12813" width="9.140625" style="272" hidden="1" customWidth="1"/>
    <col min="12814" max="12814" width="78.85546875" style="272" hidden="1" customWidth="1"/>
    <col min="12815" max="13056" width="0" style="272" hidden="1"/>
    <col min="13057" max="13069" width="9.140625" style="272" hidden="1" customWidth="1"/>
    <col min="13070" max="13070" width="78.85546875" style="272" hidden="1" customWidth="1"/>
    <col min="13071" max="13312" width="0" style="272" hidden="1"/>
    <col min="13313" max="13325" width="9.140625" style="272" hidden="1" customWidth="1"/>
    <col min="13326" max="13326" width="78.85546875" style="272" hidden="1" customWidth="1"/>
    <col min="13327" max="13568" width="0" style="272" hidden="1"/>
    <col min="13569" max="13581" width="9.140625" style="272" hidden="1" customWidth="1"/>
    <col min="13582" max="13582" width="78.85546875" style="272" hidden="1" customWidth="1"/>
    <col min="13583" max="13824" width="0" style="272" hidden="1"/>
    <col min="13825" max="13837" width="9.140625" style="272" hidden="1" customWidth="1"/>
    <col min="13838" max="13838" width="78.85546875" style="272" hidden="1" customWidth="1"/>
    <col min="13839" max="14080" width="0" style="272" hidden="1"/>
    <col min="14081" max="14093" width="9.140625" style="272" hidden="1" customWidth="1"/>
    <col min="14094" max="14094" width="78.85546875" style="272" hidden="1" customWidth="1"/>
    <col min="14095" max="14336" width="0" style="272" hidden="1"/>
    <col min="14337" max="14349" width="9.140625" style="272" hidden="1" customWidth="1"/>
    <col min="14350" max="14350" width="78.85546875" style="272" hidden="1" customWidth="1"/>
    <col min="14351" max="14592" width="0" style="272" hidden="1"/>
    <col min="14593" max="14605" width="9.140625" style="272" hidden="1" customWidth="1"/>
    <col min="14606" max="14606" width="78.85546875" style="272" hidden="1" customWidth="1"/>
    <col min="14607" max="14848" width="0" style="272" hidden="1"/>
    <col min="14849" max="14861" width="9.140625" style="272" hidden="1" customWidth="1"/>
    <col min="14862" max="14862" width="78.85546875" style="272" hidden="1" customWidth="1"/>
    <col min="14863" max="15104" width="0" style="272" hidden="1"/>
    <col min="15105" max="15117" width="9.140625" style="272" hidden="1" customWidth="1"/>
    <col min="15118" max="15118" width="78.85546875" style="272" hidden="1" customWidth="1"/>
    <col min="15119" max="15360" width="0" style="272" hidden="1"/>
    <col min="15361" max="15373" width="9.140625" style="272" hidden="1" customWidth="1"/>
    <col min="15374" max="15374" width="78.85546875" style="272" hidden="1" customWidth="1"/>
    <col min="15375" max="15616" width="0" style="272" hidden="1"/>
    <col min="15617" max="15629" width="9.140625" style="272" hidden="1" customWidth="1"/>
    <col min="15630" max="15630" width="78.85546875" style="272" hidden="1" customWidth="1"/>
    <col min="15631" max="15872" width="0" style="272" hidden="1"/>
    <col min="15873" max="15885" width="9.140625" style="272" hidden="1" customWidth="1"/>
    <col min="15886" max="15886" width="78.85546875" style="272" hidden="1" customWidth="1"/>
    <col min="15887" max="16128" width="0" style="272" hidden="1"/>
    <col min="16129" max="16141" width="9.140625" style="272" hidden="1" customWidth="1"/>
    <col min="16142" max="16142" width="78.85546875" style="272" hidden="1" customWidth="1"/>
    <col min="16143" max="16384" width="0" style="272" hidden="1"/>
  </cols>
  <sheetData>
    <row r="1" spans="1:11" ht="15">
      <c r="A1" s="270"/>
      <c r="B1" s="271"/>
      <c r="C1" s="270"/>
      <c r="D1" s="270"/>
      <c r="E1" s="270"/>
      <c r="F1" s="270"/>
      <c r="G1" s="270"/>
      <c r="H1" s="270"/>
      <c r="I1" s="270"/>
      <c r="J1" s="270"/>
      <c r="K1" s="270"/>
    </row>
    <row r="2" spans="1:11" ht="33.75">
      <c r="A2" s="270"/>
      <c r="B2" s="273" t="s">
        <v>301</v>
      </c>
      <c r="C2" s="270"/>
      <c r="D2" s="270"/>
      <c r="E2" s="270"/>
      <c r="F2" s="270"/>
      <c r="G2" s="270"/>
      <c r="H2" s="270"/>
      <c r="I2" s="270"/>
      <c r="J2" s="270"/>
      <c r="K2" s="270"/>
    </row>
    <row r="3" spans="1:11" ht="15">
      <c r="A3" s="270"/>
      <c r="B3" s="271"/>
      <c r="C3" s="270"/>
      <c r="D3" s="270"/>
      <c r="E3" s="270"/>
      <c r="F3" s="270"/>
      <c r="G3" s="270"/>
      <c r="H3" s="270"/>
      <c r="I3" s="270"/>
      <c r="J3" s="270"/>
      <c r="K3" s="270"/>
    </row>
    <row r="4" spans="1:11" ht="22.5" customHeight="1">
      <c r="A4" s="270"/>
      <c r="B4" s="274" t="s">
        <v>233</v>
      </c>
      <c r="C4" s="270"/>
      <c r="D4" s="270"/>
      <c r="E4" s="270"/>
      <c r="F4" s="270"/>
      <c r="G4" s="270"/>
      <c r="H4" s="270"/>
      <c r="I4" s="270"/>
      <c r="J4" s="270"/>
      <c r="K4" s="270"/>
    </row>
    <row r="5" spans="1:11" ht="15">
      <c r="A5" s="270"/>
      <c r="B5" s="271" t="s">
        <v>300</v>
      </c>
      <c r="C5" s="270"/>
      <c r="D5" s="270"/>
      <c r="E5" s="270"/>
      <c r="F5" s="270"/>
      <c r="G5" s="270"/>
      <c r="H5" s="270"/>
      <c r="I5" s="270"/>
      <c r="J5" s="270"/>
      <c r="K5" s="270"/>
    </row>
    <row r="6" spans="1:11" ht="15.75">
      <c r="A6" s="270"/>
      <c r="B6" s="271" t="s">
        <v>234</v>
      </c>
      <c r="C6" s="271"/>
      <c r="D6" s="271"/>
      <c r="E6" s="271"/>
      <c r="F6" s="271"/>
      <c r="G6" s="270"/>
      <c r="H6" s="270"/>
      <c r="I6" s="270"/>
      <c r="J6" s="270"/>
      <c r="K6" s="270"/>
    </row>
    <row r="7" spans="1:11" ht="15.75">
      <c r="A7" s="270"/>
      <c r="B7" s="271" t="s">
        <v>235</v>
      </c>
      <c r="C7" s="271"/>
      <c r="D7" s="271"/>
      <c r="E7" s="271"/>
      <c r="F7" s="271"/>
      <c r="G7" s="270"/>
      <c r="H7" s="270"/>
      <c r="I7" s="270"/>
      <c r="J7" s="270"/>
      <c r="K7" s="270"/>
    </row>
    <row r="8" spans="1:11" ht="15.75">
      <c r="A8" s="270"/>
      <c r="B8" s="271" t="s">
        <v>236</v>
      </c>
      <c r="C8" s="271"/>
      <c r="D8" s="271"/>
      <c r="E8" s="271"/>
      <c r="F8" s="271"/>
      <c r="G8" s="270"/>
      <c r="H8" s="270"/>
      <c r="I8" s="270"/>
      <c r="J8" s="270"/>
      <c r="K8" s="270"/>
    </row>
    <row r="9" spans="1:11" ht="15.75">
      <c r="A9" s="270"/>
      <c r="B9" s="271" t="s">
        <v>237</v>
      </c>
      <c r="C9" s="271"/>
      <c r="D9" s="271"/>
      <c r="E9" s="271"/>
      <c r="F9" s="271"/>
      <c r="G9" s="270"/>
      <c r="H9" s="270"/>
      <c r="I9" s="270"/>
      <c r="J9" s="270"/>
      <c r="K9" s="270"/>
    </row>
    <row r="10" spans="1:11" ht="28.5" customHeight="1">
      <c r="A10" s="270"/>
      <c r="B10" s="274" t="s">
        <v>250</v>
      </c>
      <c r="C10" s="270"/>
      <c r="D10" s="270"/>
      <c r="E10" s="270"/>
      <c r="F10" s="270"/>
      <c r="G10" s="270"/>
      <c r="H10" s="270"/>
      <c r="I10" s="270"/>
      <c r="J10" s="270"/>
      <c r="K10" s="270"/>
    </row>
    <row r="11" spans="1:11" ht="15.75">
      <c r="A11" s="270"/>
      <c r="B11" s="271" t="s">
        <v>251</v>
      </c>
      <c r="C11" s="270"/>
      <c r="D11" s="270"/>
      <c r="E11" s="270"/>
      <c r="F11" s="270"/>
      <c r="G11" s="270"/>
      <c r="H11" s="270"/>
      <c r="I11" s="270"/>
      <c r="J11" s="270"/>
      <c r="K11" s="270"/>
    </row>
    <row r="12" spans="1:11" ht="39.75" customHeight="1">
      <c r="A12" s="270"/>
      <c r="B12" s="271" t="s">
        <v>252</v>
      </c>
      <c r="C12" s="270"/>
      <c r="D12" s="270"/>
      <c r="E12" s="270"/>
      <c r="F12" s="270"/>
      <c r="G12" s="270"/>
      <c r="H12" s="270"/>
      <c r="I12" s="270"/>
      <c r="J12" s="270"/>
      <c r="K12" s="270"/>
    </row>
    <row r="13" spans="1:11" ht="30">
      <c r="A13" s="270"/>
      <c r="B13" s="271" t="s">
        <v>253</v>
      </c>
      <c r="C13" s="270"/>
      <c r="D13" s="270"/>
      <c r="E13" s="270"/>
      <c r="F13" s="270"/>
      <c r="G13" s="270"/>
      <c r="H13" s="270"/>
      <c r="I13" s="270"/>
      <c r="J13" s="270"/>
      <c r="K13" s="270"/>
    </row>
    <row r="14" spans="1:11" ht="18.75">
      <c r="A14" s="270"/>
      <c r="B14" s="274" t="s">
        <v>238</v>
      </c>
      <c r="C14" s="270"/>
      <c r="D14" s="270"/>
      <c r="E14" s="270"/>
      <c r="F14" s="270"/>
      <c r="G14" s="270"/>
      <c r="H14" s="270"/>
      <c r="I14" s="270"/>
      <c r="J14" s="270"/>
      <c r="K14" s="270"/>
    </row>
    <row r="15" spans="1:11" ht="15">
      <c r="A15" s="270"/>
      <c r="B15" s="271" t="s">
        <v>254</v>
      </c>
      <c r="C15" s="270"/>
      <c r="D15" s="270"/>
      <c r="E15" s="270"/>
      <c r="F15" s="270"/>
      <c r="G15" s="270"/>
      <c r="H15" s="270"/>
      <c r="I15" s="270"/>
      <c r="J15" s="270"/>
      <c r="K15" s="270"/>
    </row>
    <row r="16" spans="1:11" ht="15">
      <c r="A16" s="270"/>
      <c r="B16" s="271" t="s">
        <v>239</v>
      </c>
      <c r="C16" s="270"/>
      <c r="D16" s="270"/>
      <c r="E16" s="270"/>
      <c r="F16" s="270"/>
      <c r="G16" s="270"/>
      <c r="H16" s="270"/>
      <c r="I16" s="270"/>
      <c r="J16" s="270"/>
      <c r="K16" s="270"/>
    </row>
    <row r="17" spans="1:11" ht="15">
      <c r="A17" s="270"/>
      <c r="B17" s="271"/>
      <c r="C17" s="270"/>
      <c r="D17" s="270"/>
      <c r="E17" s="270"/>
      <c r="F17" s="270"/>
      <c r="G17" s="270"/>
      <c r="H17" s="270"/>
      <c r="I17" s="270"/>
      <c r="J17" s="270"/>
      <c r="K17" s="270"/>
    </row>
    <row r="18" spans="1:11" ht="18">
      <c r="A18" s="270"/>
      <c r="B18" s="276" t="s">
        <v>255</v>
      </c>
      <c r="C18" s="270"/>
      <c r="D18" s="270"/>
      <c r="E18" s="270"/>
      <c r="F18" s="270"/>
      <c r="G18" s="270"/>
      <c r="H18" s="270"/>
      <c r="I18" s="270"/>
      <c r="J18" s="270"/>
      <c r="K18" s="270"/>
    </row>
    <row r="19" spans="1:11" ht="30">
      <c r="A19" s="270"/>
      <c r="B19" s="271" t="s">
        <v>302</v>
      </c>
      <c r="C19" s="270"/>
      <c r="D19" s="270"/>
      <c r="E19" s="270"/>
      <c r="F19" s="270"/>
      <c r="G19" s="270"/>
      <c r="H19" s="270"/>
      <c r="I19" s="270"/>
      <c r="J19" s="270"/>
      <c r="K19" s="270"/>
    </row>
    <row r="20" spans="1:11" ht="30">
      <c r="A20" s="270"/>
      <c r="B20" s="271" t="s">
        <v>256</v>
      </c>
      <c r="C20" s="270"/>
      <c r="D20" s="270"/>
      <c r="E20" s="270"/>
      <c r="F20" s="270"/>
      <c r="G20" s="270"/>
      <c r="H20" s="270"/>
      <c r="I20" s="270"/>
      <c r="J20" s="270"/>
      <c r="K20" s="270"/>
    </row>
    <row r="21" spans="1:11" ht="15">
      <c r="A21" s="270"/>
      <c r="B21" s="271"/>
      <c r="C21" s="270"/>
      <c r="D21" s="270"/>
      <c r="E21" s="270"/>
      <c r="F21" s="270"/>
      <c r="G21" s="270"/>
      <c r="H21" s="270"/>
      <c r="I21" s="270"/>
      <c r="J21" s="270"/>
      <c r="K21" s="270"/>
    </row>
    <row r="22" spans="1:11" ht="18">
      <c r="A22" s="270"/>
      <c r="B22" s="276" t="s">
        <v>240</v>
      </c>
      <c r="C22" s="270"/>
      <c r="D22" s="270"/>
      <c r="E22" s="270"/>
      <c r="F22" s="270"/>
      <c r="G22" s="270"/>
      <c r="H22" s="270"/>
      <c r="I22" s="270"/>
      <c r="J22" s="270"/>
      <c r="K22" s="270"/>
    </row>
    <row r="23" spans="1:11" ht="15">
      <c r="A23" s="270"/>
      <c r="B23" s="271" t="s">
        <v>306</v>
      </c>
      <c r="C23" s="270"/>
      <c r="D23" s="270"/>
      <c r="E23" s="270"/>
      <c r="F23" s="270"/>
      <c r="G23" s="270"/>
      <c r="H23" s="270"/>
      <c r="I23" s="270"/>
      <c r="J23" s="270"/>
      <c r="K23" s="270"/>
    </row>
    <row r="24" spans="1:11" ht="30.75">
      <c r="A24" s="270"/>
      <c r="B24" s="271" t="s">
        <v>241</v>
      </c>
      <c r="C24" s="270"/>
      <c r="D24" s="270"/>
      <c r="E24" s="270"/>
      <c r="F24" s="270"/>
      <c r="G24" s="270"/>
      <c r="H24" s="270"/>
      <c r="I24" s="270"/>
      <c r="J24" s="270"/>
      <c r="K24" s="270"/>
    </row>
    <row r="25" spans="1:11" ht="15">
      <c r="A25" s="270"/>
      <c r="B25" s="271"/>
      <c r="C25" s="270"/>
      <c r="D25" s="270"/>
      <c r="E25" s="270"/>
      <c r="F25" s="270"/>
      <c r="G25" s="270"/>
      <c r="H25" s="270"/>
      <c r="I25" s="270"/>
      <c r="J25" s="270"/>
      <c r="K25" s="270"/>
    </row>
    <row r="26" spans="1:11" ht="36">
      <c r="A26" s="270"/>
      <c r="B26" s="276" t="s">
        <v>305</v>
      </c>
      <c r="C26" s="270"/>
      <c r="D26" s="270"/>
      <c r="E26" s="270"/>
      <c r="F26" s="270"/>
      <c r="G26" s="270"/>
      <c r="H26" s="270"/>
      <c r="I26" s="270"/>
      <c r="J26" s="270"/>
      <c r="K26" s="270"/>
    </row>
    <row r="27" spans="1:11" ht="15">
      <c r="A27" s="270"/>
      <c r="B27" s="277" t="s">
        <v>257</v>
      </c>
      <c r="C27" s="270"/>
      <c r="D27" s="270"/>
      <c r="E27" s="270"/>
      <c r="F27" s="270"/>
      <c r="G27" s="270"/>
      <c r="H27" s="270"/>
      <c r="I27" s="270"/>
      <c r="J27" s="270"/>
      <c r="K27" s="270"/>
    </row>
    <row r="28" spans="1:11" ht="15">
      <c r="A28" s="270"/>
      <c r="B28" s="277" t="s">
        <v>258</v>
      </c>
      <c r="C28" s="270"/>
      <c r="D28" s="270"/>
      <c r="E28" s="270"/>
      <c r="F28" s="270"/>
      <c r="G28" s="270"/>
      <c r="H28" s="270"/>
      <c r="I28" s="270"/>
      <c r="J28" s="270"/>
      <c r="K28" s="270"/>
    </row>
    <row r="29" spans="1:11" ht="15">
      <c r="A29" s="270"/>
      <c r="B29" s="277" t="s">
        <v>259</v>
      </c>
      <c r="C29" s="270"/>
      <c r="D29" s="270"/>
      <c r="E29" s="270"/>
      <c r="F29" s="270"/>
      <c r="G29" s="270"/>
      <c r="H29" s="270"/>
      <c r="I29" s="270"/>
      <c r="J29" s="270"/>
      <c r="K29" s="270"/>
    </row>
    <row r="30" spans="1:11" ht="15">
      <c r="A30" s="270"/>
      <c r="B30" s="277"/>
      <c r="C30" s="270"/>
      <c r="D30" s="270"/>
      <c r="E30" s="270"/>
      <c r="F30" s="270"/>
      <c r="G30" s="270"/>
      <c r="H30" s="270"/>
      <c r="I30" s="270"/>
      <c r="J30" s="270"/>
      <c r="K30" s="270"/>
    </row>
    <row r="31" spans="1:11" ht="15.75">
      <c r="A31" s="270"/>
      <c r="B31" s="275" t="s">
        <v>242</v>
      </c>
      <c r="C31" s="270"/>
      <c r="D31" s="270"/>
      <c r="E31" s="270"/>
      <c r="F31" s="270"/>
      <c r="G31" s="270"/>
      <c r="H31" s="270"/>
      <c r="I31" s="270"/>
      <c r="J31" s="270"/>
      <c r="K31" s="270"/>
    </row>
    <row r="32" spans="1:11" ht="15">
      <c r="A32" s="270"/>
      <c r="B32" s="278" t="s">
        <v>243</v>
      </c>
      <c r="C32" s="270"/>
      <c r="D32" s="270"/>
      <c r="E32" s="270"/>
      <c r="F32" s="270"/>
      <c r="G32" s="270"/>
      <c r="H32" s="270"/>
      <c r="I32" s="270"/>
      <c r="J32" s="270"/>
      <c r="K32" s="270"/>
    </row>
    <row r="33" spans="1:11" ht="15">
      <c r="A33" s="270"/>
      <c r="B33" s="278" t="s">
        <v>244</v>
      </c>
      <c r="C33" s="270"/>
      <c r="D33" s="270"/>
      <c r="E33" s="270"/>
      <c r="F33" s="270"/>
      <c r="G33" s="270"/>
      <c r="H33" s="270"/>
      <c r="I33" s="270"/>
      <c r="J33" s="270"/>
      <c r="K33" s="270"/>
    </row>
    <row r="34" spans="1:11" ht="15">
      <c r="A34" s="270"/>
      <c r="B34" s="278" t="s">
        <v>245</v>
      </c>
      <c r="C34" s="270"/>
      <c r="D34" s="270"/>
      <c r="E34" s="270"/>
      <c r="F34" s="270"/>
      <c r="G34" s="270"/>
      <c r="H34" s="270"/>
      <c r="I34" s="270"/>
      <c r="J34" s="270"/>
      <c r="K34" s="270"/>
    </row>
    <row r="35" spans="1:11" ht="15">
      <c r="A35" s="270"/>
      <c r="B35" s="281"/>
      <c r="C35" s="270"/>
      <c r="D35" s="270"/>
      <c r="E35" s="270"/>
      <c r="F35" s="270"/>
      <c r="G35" s="270"/>
      <c r="H35" s="270"/>
      <c r="I35" s="270"/>
      <c r="J35" s="270"/>
      <c r="K35" s="270"/>
    </row>
    <row r="36" spans="1:11" ht="18">
      <c r="A36" s="270"/>
      <c r="B36" s="276" t="s">
        <v>304</v>
      </c>
      <c r="C36" s="270"/>
      <c r="D36" s="270"/>
      <c r="E36" s="270"/>
      <c r="F36" s="270"/>
      <c r="G36" s="270"/>
      <c r="H36" s="270"/>
      <c r="I36" s="270"/>
      <c r="J36" s="270"/>
      <c r="K36" s="270"/>
    </row>
    <row r="37" spans="1:11" ht="15">
      <c r="A37" s="270"/>
      <c r="B37" s="282" t="s">
        <v>307</v>
      </c>
      <c r="C37" s="270"/>
      <c r="D37" s="270"/>
      <c r="E37" s="270"/>
      <c r="F37" s="270"/>
      <c r="G37" s="270"/>
      <c r="H37" s="270"/>
      <c r="I37" s="270"/>
      <c r="J37" s="270"/>
      <c r="K37" s="270"/>
    </row>
    <row r="38" spans="1:11" ht="38.25">
      <c r="B38" s="282" t="s">
        <v>260</v>
      </c>
    </row>
    <row r="39" spans="1:11">
      <c r="B39" s="281"/>
    </row>
    <row r="40" spans="1:11" ht="18">
      <c r="B40" s="276" t="s">
        <v>261</v>
      </c>
    </row>
    <row r="41" spans="1:11" ht="12.75" customHeight="1">
      <c r="B41" s="281" t="s">
        <v>303</v>
      </c>
    </row>
    <row r="42" spans="1:11" ht="12.75" customHeight="1">
      <c r="B42" s="282"/>
    </row>
    <row r="43" spans="1:11" ht="18">
      <c r="B43" s="276" t="s">
        <v>262</v>
      </c>
    </row>
    <row r="44" spans="1:11" ht="28.5">
      <c r="B44" s="283" t="s">
        <v>308</v>
      </c>
    </row>
    <row r="45" spans="1:11" ht="12.75" customHeight="1">
      <c r="B45" s="278"/>
    </row>
    <row r="46" spans="1:11" ht="18">
      <c r="B46" s="276" t="s">
        <v>263</v>
      </c>
    </row>
    <row r="47" spans="1:11" ht="12.75" customHeight="1">
      <c r="B47" s="283" t="s">
        <v>264</v>
      </c>
    </row>
    <row r="48" spans="1:11" ht="12.75" customHeight="1">
      <c r="B48" s="284" t="s">
        <v>265</v>
      </c>
    </row>
    <row r="49" spans="2:2" ht="12.75" customHeight="1">
      <c r="B49" s="284" t="s">
        <v>266</v>
      </c>
    </row>
    <row r="50" spans="2:2" ht="12.75" customHeight="1"/>
    <row r="51" spans="2:2" ht="12.75" customHeight="1"/>
  </sheetData>
  <sheetProtection algorithmName="SHA-512" hashValue="qQfdUen+75rpihFI8Un5hXzihM07v5f9Gn2Z4rvZbLBHqx9KC0rU6gBPhn8hvQ5PMVvVTicn/IzzJNJECq30Ew==" saltValue="68aH7f/8aafbGVgtrNKh0A==" spinCount="100000" sheet="1" objects="1" scenarios="1"/>
  <pageMargins left="0.74803149606299213" right="0.74803149606299213" top="0.98425196850393704" bottom="0.98425196850393704" header="0.51181102362204722" footer="0.51181102362204722"/>
  <pageSetup paperSize="9" scale="61" orientation="portrait"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E6211B0D0D8C549BFF41AF8E3677E23" ma:contentTypeVersion="11" ma:contentTypeDescription="Opret et nyt dokument." ma:contentTypeScope="" ma:versionID="88fa66af9f38198c72081ffe5346227c">
  <xsd:schema xmlns:xsd="http://www.w3.org/2001/XMLSchema" xmlns:xs="http://www.w3.org/2001/XMLSchema" xmlns:p="http://schemas.microsoft.com/office/2006/metadata/properties" xmlns:ns3="22e469d0-d23f-4db9-b327-8fa9f4694221" xmlns:ns4="5aca4c84-9920-431e-8e40-7050894e87d3" targetNamespace="http://schemas.microsoft.com/office/2006/metadata/properties" ma:root="true" ma:fieldsID="bb87ef9a87a849085850236a71984b4d" ns3:_="" ns4:_="">
    <xsd:import namespace="22e469d0-d23f-4db9-b327-8fa9f4694221"/>
    <xsd:import namespace="5aca4c84-9920-431e-8e40-7050894e87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e469d0-d23f-4db9-b327-8fa9f46942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ca4c84-9920-431e-8e40-7050894e87d3"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element name="SharingHintHash" ma:index="14"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41CE31-4850-49C0-AA00-FBC0ED3AE648}">
  <ds:schemaRefs>
    <ds:schemaRef ds:uri="http://schemas.microsoft.com/sharepoint/v3/contenttype/forms"/>
  </ds:schemaRefs>
</ds:datastoreItem>
</file>

<file path=customXml/itemProps2.xml><?xml version="1.0" encoding="utf-8"?>
<ds:datastoreItem xmlns:ds="http://schemas.openxmlformats.org/officeDocument/2006/customXml" ds:itemID="{DD8494D1-4D4E-4951-80D2-781F1FE3EA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e469d0-d23f-4db9-b327-8fa9f4694221"/>
    <ds:schemaRef ds:uri="5aca4c84-9920-431e-8e40-7050894e87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0C618F-516E-4A0B-B3CC-7984C027588D}">
  <ds:schemaRefs>
    <ds:schemaRef ds:uri="5aca4c84-9920-431e-8e40-7050894e87d3"/>
    <ds:schemaRef ds:uri="http://purl.org/dc/terms/"/>
    <ds:schemaRef ds:uri="22e469d0-d23f-4db9-b327-8fa9f46942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13</vt:i4>
      </vt:variant>
      <vt:variant>
        <vt:lpstr>Namngivna områden</vt:lpstr>
      </vt:variant>
      <vt:variant>
        <vt:i4>5</vt:i4>
      </vt:variant>
    </vt:vector>
  </HeadingPairs>
  <TitlesOfParts>
    <vt:vector size="18" baseType="lpstr">
      <vt:lpstr>Regionala skillnader försäljnin</vt:lpstr>
      <vt:lpstr>reg.skillnader Segmentnivå</vt:lpstr>
      <vt:lpstr>reg.skillnader Subsegment</vt:lpstr>
      <vt:lpstr>RR Segment omräkningstal</vt:lpstr>
      <vt:lpstr>omräkningsparametrar</vt:lpstr>
      <vt:lpstr>Kundinsikt siffror RegionProfil</vt:lpstr>
      <vt:lpstr>Balansera mejeriavdelningen</vt:lpstr>
      <vt:lpstr>exempel</vt:lpstr>
      <vt:lpstr>Instruktioner</vt:lpstr>
      <vt:lpstr>Praktiska ombyggnadstips</vt:lpstr>
      <vt:lpstr>Balansera segmenten</vt:lpstr>
      <vt:lpstr>Balansera segmenten (laktosfri)</vt:lpstr>
      <vt:lpstr>Balansera subsegmenten</vt:lpstr>
      <vt:lpstr>'Balansera segmenten'!Namn_Period_1</vt:lpstr>
      <vt:lpstr>Namn_Period_1</vt:lpstr>
      <vt:lpstr>'Balansera mejeriavdelningen'!Utskriftsområde</vt:lpstr>
      <vt:lpstr>'Balansera segmenten'!Välj_region</vt:lpstr>
      <vt:lpstr>Välj_region</vt:lpstr>
    </vt:vector>
  </TitlesOfParts>
  <Company>Arla Foods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Falck</dc:creator>
  <cp:lastModifiedBy>Peter Falck</cp:lastModifiedBy>
  <cp:lastPrinted>2020-11-23T15:41:47Z</cp:lastPrinted>
  <dcterms:created xsi:type="dcterms:W3CDTF">2015-09-07T14:31:04Z</dcterms:created>
  <dcterms:modified xsi:type="dcterms:W3CDTF">2021-10-04T15:20:22Z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0x010100CE6211B0D0D8C549BFF41AF8E3677E23</vt:lpwstr>
  </property>
</Properties>
</file>